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613" codeName="{00000000-0000-0000-0000-000000000000}"/>
  <workbookPr codeName="ThisWorkbook"/>
  <mc:AlternateContent xmlns:mc="http://schemas.openxmlformats.org/markup-compatibility/2006">
    <mc:Choice Requires="x15">
      <x15ac:absPath xmlns:x15ac="http://schemas.microsoft.com/office/spreadsheetml/2010/11/ac" url="https://uwnetid.sharepoint.com/sites/SoN_Research/Budget Spreadsheets/"/>
    </mc:Choice>
  </mc:AlternateContent>
  <xr:revisionPtr revIDLastSave="0" documentId="8_{0B31F6C1-9E3E-45AF-851D-04268698CE03}" xr6:coauthVersionLast="47" xr6:coauthVersionMax="47" xr10:uidLastSave="{00000000-0000-0000-0000-000000000000}"/>
  <bookViews>
    <workbookView xWindow="-22280" yWindow="860" windowWidth="21600" windowHeight="11270" firstSheet="2" activeTab="2" xr2:uid="{00000000-000D-0000-FFFF-FFFF00000000}"/>
  </bookViews>
  <sheets>
    <sheet name="BudTotal" sheetId="6" r:id="rId1"/>
    <sheet name="Year 1" sheetId="1" r:id="rId2"/>
    <sheet name="Year 2" sheetId="2" r:id="rId3"/>
    <sheet name="Year 3" sheetId="3" r:id="rId4"/>
    <sheet name="Year 4" sheetId="4" r:id="rId5"/>
    <sheet name="Year 5" sheetId="5" r:id="rId6"/>
    <sheet name="Effort Summary" sheetId="8" r:id="rId7"/>
    <sheet name="Salaries - Rate calculator" sheetId="7" r:id="rId8"/>
    <sheet name="ONR Update tracking" sheetId="9" state="hidden" r:id="rId9"/>
    <sheet name="Update locations" sheetId="10" r:id="rId10"/>
  </sheets>
  <definedNames>
    <definedName name="_xlnm.Print_Area" localSheetId="0">BudTotal!$A$1:$H$80</definedName>
    <definedName name="_xlnm.Print_Area" localSheetId="1">'Year 1'!$A$3:$N$246</definedName>
    <definedName name="_xlnm.Print_Area" localSheetId="2">'Year 2'!$A$3:$N$246</definedName>
    <definedName name="_xlnm.Print_Area" localSheetId="3">'Year 3'!$A$3:$N$246</definedName>
    <definedName name="_xlnm.Print_Area" localSheetId="4">'Year 4'!$A$3:$N$246</definedName>
    <definedName name="_xlnm.Print_Area" localSheetId="5">'Year 5'!$A$3:$N$246</definedName>
    <definedName name="region1" localSheetId="0">BudTotal!$A$6:$I$80</definedName>
    <definedName name="region1" localSheetId="2">'Year 2'!$A$14:$R$103</definedName>
    <definedName name="region1" localSheetId="3">'Year 3'!$A$14:$R$103</definedName>
    <definedName name="region1" localSheetId="4">'Year 4'!$A$14:$R$103</definedName>
    <definedName name="region1" localSheetId="5">'Year 5'!$A$14:$R$103</definedName>
    <definedName name="region1">'Year 1'!$A$14:$O$103</definedName>
    <definedName name="region2" localSheetId="2">'Year 2'!$A$184:$F$189</definedName>
    <definedName name="region2" localSheetId="3">'Year 3'!$A$184:$F$189</definedName>
    <definedName name="region2" localSheetId="4">'Year 4'!$A$184:$F$189</definedName>
    <definedName name="region2" localSheetId="5">'Year 5'!$A$184:$F$189</definedName>
    <definedName name="region2">'Year 1'!$A$184:$F$189</definedName>
    <definedName name="region3" localSheetId="2">'Year 2'!$A$169:$F$180</definedName>
    <definedName name="region3" localSheetId="3">'Year 3'!$A$169:$F$180</definedName>
    <definedName name="region3" localSheetId="4">'Year 4'!$A$169:$F$180</definedName>
    <definedName name="region3" localSheetId="5">'Year 5'!$A$169:$F$180</definedName>
    <definedName name="region3">'Year 1'!$A$169:$F$180</definedName>
    <definedName name="region4" localSheetId="2">'Year 2'!$A$149:$F$158</definedName>
    <definedName name="region4" localSheetId="3">'Year 3'!$A$148:$F$155</definedName>
    <definedName name="region4" localSheetId="4">'Year 4'!$A$148:$F$155</definedName>
    <definedName name="region4" localSheetId="5">'Year 5'!$A$148:$F$155</definedName>
    <definedName name="region4">'Year 1'!$A$149:$H$158</definedName>
    <definedName name="region5" localSheetId="2">'Year 2'!$A$159:$F$165</definedName>
    <definedName name="region5" localSheetId="3">'Year 3'!$A$156:$F$160</definedName>
    <definedName name="region5" localSheetId="4">'Year 4'!$A$156:$F$160</definedName>
    <definedName name="region5" localSheetId="5">'Year 5'!$A$156:$F$160</definedName>
    <definedName name="region5">'Year 1'!$A$159:$H$165</definedName>
    <definedName name="region6" localSheetId="2">'Year 2'!$A$130:$F$143</definedName>
    <definedName name="region6" localSheetId="3">'Year 3'!$A$130:$F$143</definedName>
    <definedName name="region6" localSheetId="4">'Year 4'!$A$130:$F$143</definedName>
    <definedName name="region6" localSheetId="5">'Year 5'!$A$130:$F$143</definedName>
    <definedName name="region6">'Year 1'!$A$130:$F$143</definedName>
    <definedName name="region7" localSheetId="2">'Year 2'!$L$241:$N$245</definedName>
    <definedName name="region7" localSheetId="3">'Year 3'!$L$241:$N$245</definedName>
    <definedName name="region7" localSheetId="4">'Year 4'!$L$241:$N$245</definedName>
    <definedName name="region7" localSheetId="5">'Year 5'!$L$241:$N$245</definedName>
    <definedName name="region7">'Year 1'!$L$241:$N$245</definedName>
    <definedName name="TitleRegion1.A6.H74.1">BudTotal!$A$6</definedName>
    <definedName name="TitleRegion1.A8.N48.2">'Year 1'!$A$14</definedName>
    <definedName name="TitleRegion1.A8.N48.3">'Year 2'!$A$14</definedName>
    <definedName name="TitleRegion1.A8.N48.4">'Year 3'!$A$14</definedName>
    <definedName name="TitleRegion1.A8.N48.5">'Year 4'!$A$14</definedName>
    <definedName name="TitleRegion1.A8.N48.6">'Year 5'!$A$14</definedName>
    <definedName name="TitleRegion10.D108.E119.2">'Year 1'!$D$169</definedName>
    <definedName name="TitleRegion10.D108.E119.3">'Year 2'!$D$169</definedName>
    <definedName name="TitleRegion10.D108.E119.4">'Year 3'!$D$169</definedName>
    <definedName name="TitleRegion10.D108.E119.5">'Year 4'!$D$169</definedName>
    <definedName name="TitleRegion10.D108.E119.6">'Year 5'!$D$169</definedName>
    <definedName name="TitleRegion11.A123.C128.2">'Year 1'!$A$184</definedName>
    <definedName name="TitleRegion11.A123.C128.3">'Year 2'!$A$184</definedName>
    <definedName name="TitleRegion11.A123.C128.4">'Year 3'!$A$184</definedName>
    <definedName name="TitleRegion11.A123.C128.5">'Year 4'!$A$184</definedName>
    <definedName name="TitleRegion11.A123.C128.6">'Year 5'!$A$184</definedName>
    <definedName name="TitleRegion12.E123.G128.2">'Year 1'!$E$184</definedName>
    <definedName name="TitleRegion12.E123.G128.3">'Year 2'!$E$184</definedName>
    <definedName name="TitleRegion12.E123.G128.4">'Year 3'!$E$184</definedName>
    <definedName name="TitleRegion12.E123.G128.5">'Year 4'!$E$184</definedName>
    <definedName name="TitleRegion12.E123.G128.6">'Year 5'!$E$184</definedName>
    <definedName name="TitleRegion13.A133.D140.2">'Year 1'!$A$194</definedName>
    <definedName name="TitleRegion13.A133.D140.3">'Year 2'!$A$194</definedName>
    <definedName name="TitleRegion13.A133.D140.4">'Year 3'!$A$194</definedName>
    <definedName name="TitleRegion13.A133.D140.5">'Year 4'!$A$194</definedName>
    <definedName name="TitleRegion13.A133.D140.6">'Year 5'!$A$194</definedName>
    <definedName name="TitleRegion14.G132.H136.2">'Year 1'!$G$193</definedName>
    <definedName name="TitleRegion14.G132.H136.3">'Year 2'!$G$193</definedName>
    <definedName name="TitleRegion14.G132.H136.4">'Year 3'!$G$193</definedName>
    <definedName name="TitleRegion14.G132.H136.5">'Year 4'!$G$193</definedName>
    <definedName name="TitleRegion14.G132.H136.6">'Year 5'!$G$193</definedName>
    <definedName name="TitleRegion15.K133.L140.2">'Year 1'!$K$194</definedName>
    <definedName name="TitleRegion15.K133.L140.3">'Year 2'!$K$194</definedName>
    <definedName name="TitleRegion15.K133.L140.4">'Year 3'!$K$194</definedName>
    <definedName name="TitleRegion15.K133.L140.5">'Year 4'!$K$194</definedName>
    <definedName name="TitleRegion15.K133.L140.6">'Year 5'!$K$194</definedName>
    <definedName name="TitleRegion16.A144.J149.2">'Year 1'!$A$205</definedName>
    <definedName name="TitleRegion16.A144.J149.3">'Year 2'!$A$205</definedName>
    <definedName name="TitleRegion16.A144.J149.4">'Year 3'!$A$205</definedName>
    <definedName name="TitleRegion16.A144.J149.5">'Year 4'!$A$205</definedName>
    <definedName name="TitleRegion16.A144.J149.6">'Year 5'!$A$205</definedName>
    <definedName name="TitleRegion17.A156.C159.2">'Year 1'!$A$217</definedName>
    <definedName name="TitleRegion17.A156.C159.3">'Year 2'!$A$217</definedName>
    <definedName name="TitleRegion17.A156.C159.4">'Year 3'!$A$217</definedName>
    <definedName name="TitleRegion17.A156.C159.5">'Year 4'!$A$217</definedName>
    <definedName name="TitleRegion17.A156.C159.6">'Year 5'!$A$217</definedName>
    <definedName name="TitleRegion18.E156.G162.2">'Year 1'!$E$217</definedName>
    <definedName name="TitleRegion18.E156.G162.3">'Year 2'!$E$217</definedName>
    <definedName name="TitleRegion18.E156.G162.4">'Year 3'!$E$217</definedName>
    <definedName name="TitleRegion18.E156.G162.5">'Year 4'!$E$217</definedName>
    <definedName name="TitleRegion18.E156.G162.6">'Year 5'!$E$217</definedName>
    <definedName name="TitleRegion19.I156.J160.2">'Year 1'!$I$217</definedName>
    <definedName name="TitleRegion19.I156.J160.3">'Year 2'!$I$217</definedName>
    <definedName name="TitleRegion19.I156.J160.4">'Year 3'!$I$217</definedName>
    <definedName name="TitleRegion19.I156.J160.5">'Year 4'!$I$217</definedName>
    <definedName name="TitleRegion19.I156.J160.6">'Year 5'!$I$217</definedName>
    <definedName name="TitleRegion2.A59.G64.2">'Year 1'!$A$115</definedName>
    <definedName name="TitleRegion2.A59.G64.3">'Year 2'!$A$115</definedName>
    <definedName name="TitleRegion2.A59.G64.4">'Year 3'!$A$115</definedName>
    <definedName name="TitleRegion2.A59.G64.5">'Year 4'!$A$115</definedName>
    <definedName name="TitleRegion2.A59.G64.6">'Year 5'!$A$115</definedName>
    <definedName name="TitleRegion20.B169.D183.2">'Year 1'!$B$230</definedName>
    <definedName name="TitleRegion20.B169.D183.3">'Year 2'!$B$230</definedName>
    <definedName name="TitleRegion20.B169.D183.4">'Year 3'!$B$230</definedName>
    <definedName name="TitleRegion20.B169.D183.5">'Year 4'!$B$230</definedName>
    <definedName name="TitleRegion20.B169.D183.6">'Year 5'!$B$230</definedName>
    <definedName name="TitleRegion20.I169.J183.6">'Year 5'!$I$230</definedName>
    <definedName name="TitleRegion21.G169.H183.2">'Year 1'!$G$230</definedName>
    <definedName name="TitleRegion21.G169.H183.3">'Year 2'!$G$230</definedName>
    <definedName name="TitleRegion21.G169.H183.4">'Year 3'!$G$230</definedName>
    <definedName name="TitleRegion21.G169.H183.5">'Year 4'!$G$230</definedName>
    <definedName name="TitleRegion21.G169.H183.6">'Year 5'!$G$230</definedName>
    <definedName name="TitleRegion22.I169.J183.2">'Year 1'!$I$230</definedName>
    <definedName name="TitleRegion22.I169.J183.3">'Year 2'!$I$230</definedName>
    <definedName name="TitleRegion22.I169.J183.4">'Year 3'!$I$230</definedName>
    <definedName name="TitleRegion22.I169.J183.5">'Year 4'!$I$230</definedName>
    <definedName name="TitleRegion22.I169.J183.6">'Year 5'!$I$230</definedName>
    <definedName name="TitleRegion23.M169.N183.2">'Year 1'!$M$230</definedName>
    <definedName name="TitleRegion23.M169.N183.3">'Year 2'!$M$230</definedName>
    <definedName name="TitleRegion23.M169.N183.4">'Year 3'!$M$230</definedName>
    <definedName name="TitleRegion23.M169.N183.5">'Year 4'!$M$230</definedName>
    <definedName name="TitleRegion23.M169.N183.6">'Year 5'!$M$230</definedName>
    <definedName name="TitleRegion3.A65.G70.2">'Year 1'!$A$121</definedName>
    <definedName name="TitleRegion3.A65.G70.3">'Year 2'!$A$121</definedName>
    <definedName name="TitleRegion3.A65.G70.4">'Year 3'!$A$121</definedName>
    <definedName name="TitleRegion3.A65.G70.5">'Year 4'!$A$121</definedName>
    <definedName name="TitleRegion3.A65.G70.6">'Year 5'!$A$121</definedName>
    <definedName name="TitleRegion4.A74.B87.2">'Year 1'!$A$130</definedName>
    <definedName name="TitleRegion4.A74.B87.3">'Year 2'!$A$130</definedName>
    <definedName name="TitleRegion4.A74.B87.4">'Year 3'!$A$130</definedName>
    <definedName name="TitleRegion4.A74.B87.5">'Year 4'!$A$130</definedName>
    <definedName name="TitleRegion4.A74.B87.6">'Year 5'!$A$130</definedName>
    <definedName name="TitleRegion5.D74.E87.2">'Year 1'!$D$130</definedName>
    <definedName name="TitleRegion5.D74.E87.3">'Year 2'!$D$130</definedName>
    <definedName name="TitleRegion5.D74.E87.4">'Year 3'!$D$130</definedName>
    <definedName name="TitleRegion5.D74.E87.5">'Year 4'!$D$130</definedName>
    <definedName name="TitleRegion5.D74.E87.6">'Year 5'!$D$130</definedName>
    <definedName name="TitleRegion6.G74.H87.2">'Year 1'!$G$130</definedName>
    <definedName name="TitleRegion6.G74.H87.3">'Year 2'!$G$130</definedName>
    <definedName name="TitleRegion6.G74.H87.4">'Year 3'!$G$130</definedName>
    <definedName name="TitleRegion6.G74.H87.5">'Year 4'!$G$130</definedName>
    <definedName name="TitleRegion6.G74.H87.6">'Year 5'!$G$130</definedName>
    <definedName name="TitleRegion7.A92.F99.2">'Year 1'!$A$149</definedName>
    <definedName name="TitleRegion7.A92.F99.3">'Year 2'!$A$149</definedName>
    <definedName name="TitleRegion7.A92.F99.4">'Year 3'!$A$148</definedName>
    <definedName name="TitleRegion7.A92.F99.5">'Year 4'!$A$148</definedName>
    <definedName name="TitleRegion7.A92.F99.6">'Year 5'!$A$148</definedName>
    <definedName name="TitleRegion8.A100.F104.2">'Year 1'!$A$159</definedName>
    <definedName name="TitleRegion8.A100.F104.3">'Year 2'!$A$159</definedName>
    <definedName name="TitleRegion8.A100.F104.4">'Year 3'!$A$156</definedName>
    <definedName name="TitleRegion8.A100.F104.5">'Year 4'!$A$156</definedName>
    <definedName name="TitleRegion8.A100.F104.6">'Year 5'!$A$156</definedName>
    <definedName name="TitleRegion9.A108.B119.2">'Year 1'!$A$169</definedName>
    <definedName name="TitleRegion9.A108.B119.3">'Year 2'!$A$169</definedName>
    <definedName name="TitleRegion9.A108.B119.4">'Year 3'!$A$169</definedName>
    <definedName name="TitleRegion9.A108.B119.5">'Year 4'!$A$169</definedName>
    <definedName name="TitleRegion9.A108.B119.6">'Year 5'!$A$169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6" i="2" l="1"/>
  <c r="D107" i="2"/>
  <c r="D108" i="2"/>
  <c r="D109" i="2"/>
  <c r="D110" i="2"/>
  <c r="D111" i="2"/>
  <c r="I3" i="7"/>
  <c r="I111" i="1" l="1"/>
  <c r="H111" i="1"/>
  <c r="I110" i="1"/>
  <c r="H110" i="1"/>
  <c r="I109" i="1"/>
  <c r="H109" i="1"/>
  <c r="I108" i="1"/>
  <c r="H108" i="1"/>
  <c r="I107" i="1"/>
  <c r="H107" i="1"/>
  <c r="J111" i="1" l="1"/>
  <c r="J110" i="1"/>
  <c r="J108" i="1"/>
  <c r="J109" i="1"/>
  <c r="J107" i="1"/>
  <c r="C15" i="2" l="1"/>
  <c r="C15" i="3" s="1"/>
  <c r="C15" i="4" s="1"/>
  <c r="D15" i="2"/>
  <c r="D15" i="3" s="1"/>
  <c r="E15" i="2"/>
  <c r="E15" i="3" s="1"/>
  <c r="E15" i="4" s="1"/>
  <c r="C37" i="8"/>
  <c r="C38" i="8"/>
  <c r="C39" i="8"/>
  <c r="C40" i="8"/>
  <c r="C41" i="8"/>
  <c r="C42" i="8"/>
  <c r="C43" i="8"/>
  <c r="C44" i="8"/>
  <c r="C36" i="8"/>
  <c r="A20" i="2"/>
  <c r="A39" i="2"/>
  <c r="A54" i="2"/>
  <c r="A66" i="2"/>
  <c r="A78" i="2"/>
  <c r="A91" i="2"/>
  <c r="D16" i="2"/>
  <c r="E16" i="2"/>
  <c r="D17" i="2"/>
  <c r="E17" i="2"/>
  <c r="D18" i="2"/>
  <c r="E18" i="2"/>
  <c r="K18" i="2" s="1"/>
  <c r="D19" i="2"/>
  <c r="E19" i="2"/>
  <c r="D20" i="2"/>
  <c r="E20" i="2"/>
  <c r="D21" i="2"/>
  <c r="E9" i="8" s="1"/>
  <c r="E21" i="2"/>
  <c r="F9" i="8" s="1"/>
  <c r="D22" i="2"/>
  <c r="E22" i="2"/>
  <c r="D23" i="2"/>
  <c r="E23" i="2"/>
  <c r="D24" i="2"/>
  <c r="D24" i="3" s="1"/>
  <c r="E24" i="2"/>
  <c r="E24" i="3" s="1"/>
  <c r="D25" i="2"/>
  <c r="D25" i="3" s="1"/>
  <c r="E25" i="2"/>
  <c r="D26" i="2"/>
  <c r="E26" i="2"/>
  <c r="D27" i="2"/>
  <c r="E27" i="2"/>
  <c r="D28" i="2"/>
  <c r="E16" i="8" s="1"/>
  <c r="E28" i="2"/>
  <c r="F16" i="8" s="1"/>
  <c r="D29" i="2"/>
  <c r="E29" i="2"/>
  <c r="F17" i="8" s="1"/>
  <c r="D30" i="2"/>
  <c r="E30" i="2"/>
  <c r="D31" i="2"/>
  <c r="E19" i="8" s="1"/>
  <c r="E31" i="2"/>
  <c r="D32" i="2"/>
  <c r="E20" i="8" s="1"/>
  <c r="E32" i="2"/>
  <c r="E32" i="3" s="1"/>
  <c r="D33" i="2"/>
  <c r="D33" i="3" s="1"/>
  <c r="E33" i="2"/>
  <c r="A16" i="2"/>
  <c r="B16" i="2"/>
  <c r="C16" i="2"/>
  <c r="F16" i="2"/>
  <c r="G16" i="2"/>
  <c r="H16" i="2"/>
  <c r="A17" i="2"/>
  <c r="B17" i="2"/>
  <c r="C17" i="2"/>
  <c r="F17" i="2"/>
  <c r="G17" i="2"/>
  <c r="H17" i="2"/>
  <c r="A18" i="2"/>
  <c r="B18" i="2"/>
  <c r="C18" i="2"/>
  <c r="F18" i="2"/>
  <c r="G18" i="2"/>
  <c r="H18" i="2"/>
  <c r="A19" i="2"/>
  <c r="B19" i="2"/>
  <c r="C19" i="2"/>
  <c r="F19" i="2"/>
  <c r="G19" i="2"/>
  <c r="H19" i="2"/>
  <c r="B20" i="2"/>
  <c r="C20" i="2"/>
  <c r="F20" i="2"/>
  <c r="G20" i="2"/>
  <c r="H20" i="2"/>
  <c r="A21" i="2"/>
  <c r="A21" i="3" s="1"/>
  <c r="A21" i="4" s="1"/>
  <c r="A21" i="5" s="1"/>
  <c r="B21" i="2"/>
  <c r="B21" i="3" s="1"/>
  <c r="B21" i="4" s="1"/>
  <c r="B21" i="5" s="1"/>
  <c r="C21" i="2"/>
  <c r="F21" i="2"/>
  <c r="G21" i="2"/>
  <c r="H21" i="2"/>
  <c r="A22" i="2"/>
  <c r="B22" i="2"/>
  <c r="B22" i="3" s="1"/>
  <c r="B22" i="4" s="1"/>
  <c r="B22" i="5" s="1"/>
  <c r="C22" i="2"/>
  <c r="C22" i="3" s="1"/>
  <c r="C22" i="4" s="1"/>
  <c r="C22" i="5" s="1"/>
  <c r="F22" i="2"/>
  <c r="F22" i="3" s="1"/>
  <c r="F22" i="4" s="1"/>
  <c r="F22" i="5" s="1"/>
  <c r="G22" i="2"/>
  <c r="H22" i="2"/>
  <c r="A23" i="2"/>
  <c r="B23" i="2"/>
  <c r="B23" i="3" s="1"/>
  <c r="B23" i="4" s="1"/>
  <c r="B23" i="5" s="1"/>
  <c r="C23" i="2"/>
  <c r="F23" i="2"/>
  <c r="F23" i="3" s="1"/>
  <c r="F23" i="4" s="1"/>
  <c r="F23" i="5" s="1"/>
  <c r="G23" i="2"/>
  <c r="H23" i="2"/>
  <c r="H23" i="3" s="1"/>
  <c r="H23" i="4" s="1"/>
  <c r="H23" i="5" s="1"/>
  <c r="A24" i="2"/>
  <c r="A24" i="3" s="1"/>
  <c r="A24" i="4" s="1"/>
  <c r="A24" i="5" s="1"/>
  <c r="B24" i="2"/>
  <c r="C24" i="2"/>
  <c r="F24" i="2"/>
  <c r="G24" i="2"/>
  <c r="H24" i="2"/>
  <c r="H24" i="3" s="1"/>
  <c r="H24" i="4" s="1"/>
  <c r="H24" i="5" s="1"/>
  <c r="A25" i="2"/>
  <c r="A25" i="3" s="1"/>
  <c r="A25" i="4" s="1"/>
  <c r="A25" i="5" s="1"/>
  <c r="B25" i="2"/>
  <c r="B25" i="3" s="1"/>
  <c r="B25" i="4" s="1"/>
  <c r="B25" i="5" s="1"/>
  <c r="C25" i="2"/>
  <c r="F25" i="2"/>
  <c r="G25" i="2"/>
  <c r="G25" i="3" s="1"/>
  <c r="G25" i="4" s="1"/>
  <c r="H25" i="2"/>
  <c r="H25" i="3" s="1"/>
  <c r="H25" i="4" s="1"/>
  <c r="H25" i="5" s="1"/>
  <c r="A26" i="2"/>
  <c r="B26" i="2"/>
  <c r="B26" i="3" s="1"/>
  <c r="B26" i="4" s="1"/>
  <c r="B26" i="5" s="1"/>
  <c r="C26" i="2"/>
  <c r="C26" i="3" s="1"/>
  <c r="F26" i="2"/>
  <c r="F26" i="3" s="1"/>
  <c r="F26" i="4" s="1"/>
  <c r="G26" i="2"/>
  <c r="H26" i="2"/>
  <c r="A27" i="2"/>
  <c r="B27" i="2"/>
  <c r="B27" i="3" s="1"/>
  <c r="B27" i="4" s="1"/>
  <c r="B27" i="5" s="1"/>
  <c r="C27" i="2"/>
  <c r="F27" i="2"/>
  <c r="F27" i="3" s="1"/>
  <c r="F27" i="4" s="1"/>
  <c r="F27" i="5" s="1"/>
  <c r="G27" i="2"/>
  <c r="H27" i="2"/>
  <c r="H27" i="3" s="1"/>
  <c r="H27" i="4" s="1"/>
  <c r="H27" i="5" s="1"/>
  <c r="A28" i="2"/>
  <c r="A28" i="3" s="1"/>
  <c r="A28" i="4" s="1"/>
  <c r="A28" i="5" s="1"/>
  <c r="B28" i="2"/>
  <c r="C28" i="2"/>
  <c r="F28" i="2"/>
  <c r="G28" i="2"/>
  <c r="H28" i="2"/>
  <c r="A29" i="2"/>
  <c r="A29" i="3" s="1"/>
  <c r="A29" i="4" s="1"/>
  <c r="A29" i="5" s="1"/>
  <c r="B29" i="2"/>
  <c r="B29" i="3" s="1"/>
  <c r="B29" i="4" s="1"/>
  <c r="B29" i="5" s="1"/>
  <c r="C29" i="2"/>
  <c r="F29" i="2"/>
  <c r="G29" i="2"/>
  <c r="G29" i="3" s="1"/>
  <c r="G29" i="4" s="1"/>
  <c r="G29" i="5" s="1"/>
  <c r="H29" i="2"/>
  <c r="H29" i="3" s="1"/>
  <c r="H29" i="4" s="1"/>
  <c r="H29" i="5" s="1"/>
  <c r="A30" i="2"/>
  <c r="B30" i="2"/>
  <c r="B30" i="3" s="1"/>
  <c r="B30" i="4" s="1"/>
  <c r="B30" i="5" s="1"/>
  <c r="C30" i="2"/>
  <c r="F30" i="2"/>
  <c r="F30" i="3" s="1"/>
  <c r="F30" i="4" s="1"/>
  <c r="F30" i="5" s="1"/>
  <c r="G30" i="2"/>
  <c r="G30" i="3" s="1"/>
  <c r="H30" i="2"/>
  <c r="A31" i="2"/>
  <c r="B31" i="2"/>
  <c r="C31" i="2"/>
  <c r="F31" i="2"/>
  <c r="G31" i="2"/>
  <c r="G31" i="3" s="1"/>
  <c r="G32" i="4" s="1"/>
  <c r="G32" i="5" s="1"/>
  <c r="H31" i="2"/>
  <c r="H31" i="3" s="1"/>
  <c r="A32" i="2"/>
  <c r="A32" i="3" s="1"/>
  <c r="A33" i="4" s="1"/>
  <c r="A33" i="5" s="1"/>
  <c r="B32" i="2"/>
  <c r="C32" i="2"/>
  <c r="F32" i="2"/>
  <c r="F32" i="3" s="1"/>
  <c r="F33" i="4" s="1"/>
  <c r="G32" i="2"/>
  <c r="H32" i="2"/>
  <c r="H32" i="3" s="1"/>
  <c r="H33" i="4" s="1"/>
  <c r="H33" i="5" s="1"/>
  <c r="A33" i="2"/>
  <c r="A33" i="3" s="1"/>
  <c r="B33" i="2"/>
  <c r="B33" i="3" s="1"/>
  <c r="C33" i="2"/>
  <c r="C33" i="3" s="1"/>
  <c r="F33" i="2"/>
  <c r="G33" i="2"/>
  <c r="H33" i="2"/>
  <c r="H33" i="3" s="1"/>
  <c r="A67" i="8"/>
  <c r="A68" i="8"/>
  <c r="A69" i="8"/>
  <c r="A70" i="8"/>
  <c r="A71" i="8"/>
  <c r="A72" i="8"/>
  <c r="A73" i="8"/>
  <c r="A74" i="8"/>
  <c r="A75" i="8"/>
  <c r="A76" i="8"/>
  <c r="A77" i="8"/>
  <c r="A57" i="8"/>
  <c r="A58" i="8"/>
  <c r="A59" i="8"/>
  <c r="A60" i="8"/>
  <c r="A61" i="8"/>
  <c r="A62" i="8"/>
  <c r="A63" i="8"/>
  <c r="A64" i="8"/>
  <c r="A47" i="8"/>
  <c r="A48" i="8"/>
  <c r="A49" i="8"/>
  <c r="A50" i="8"/>
  <c r="A51" i="8"/>
  <c r="A52" i="8"/>
  <c r="A53" i="8"/>
  <c r="A54" i="8"/>
  <c r="A37" i="8"/>
  <c r="A38" i="8"/>
  <c r="A39" i="8"/>
  <c r="A40" i="8"/>
  <c r="A41" i="8"/>
  <c r="A42" i="8"/>
  <c r="A43" i="8"/>
  <c r="A44" i="8"/>
  <c r="A36" i="8"/>
  <c r="A24" i="8"/>
  <c r="A25" i="8"/>
  <c r="A26" i="8"/>
  <c r="A27" i="8"/>
  <c r="A28" i="8"/>
  <c r="A29" i="8"/>
  <c r="A30" i="8"/>
  <c r="A31" i="8"/>
  <c r="A32" i="8"/>
  <c r="A33" i="8"/>
  <c r="A34" i="8"/>
  <c r="A4" i="8"/>
  <c r="A5" i="8"/>
  <c r="A6" i="8"/>
  <c r="A7" i="8"/>
  <c r="A8" i="8"/>
  <c r="A9" i="8"/>
  <c r="A10" i="8"/>
  <c r="A11" i="8"/>
  <c r="A12" i="8"/>
  <c r="A13" i="8"/>
  <c r="A14" i="8"/>
  <c r="A15" i="8"/>
  <c r="A16" i="8"/>
  <c r="A17" i="8"/>
  <c r="A18" i="8"/>
  <c r="A19" i="8"/>
  <c r="A20" i="8"/>
  <c r="A21" i="8"/>
  <c r="B67" i="8"/>
  <c r="C67" i="8"/>
  <c r="B68" i="8"/>
  <c r="C68" i="8"/>
  <c r="B69" i="8"/>
  <c r="C69" i="8"/>
  <c r="B70" i="8"/>
  <c r="C70" i="8"/>
  <c r="B71" i="8"/>
  <c r="C71" i="8"/>
  <c r="B72" i="8"/>
  <c r="C72" i="8"/>
  <c r="B73" i="8"/>
  <c r="C73" i="8"/>
  <c r="B74" i="8"/>
  <c r="C74" i="8"/>
  <c r="B75" i="8"/>
  <c r="C75" i="8"/>
  <c r="B76" i="8"/>
  <c r="C76" i="8"/>
  <c r="B77" i="8"/>
  <c r="C77" i="8"/>
  <c r="H99" i="2"/>
  <c r="H99" i="3" s="1"/>
  <c r="H99" i="4" s="1"/>
  <c r="H99" i="5" s="1"/>
  <c r="G99" i="2"/>
  <c r="G99" i="3" s="1"/>
  <c r="G99" i="4" s="1"/>
  <c r="G99" i="5" s="1"/>
  <c r="F99" i="2"/>
  <c r="F99" i="3" s="1"/>
  <c r="F99" i="4" s="1"/>
  <c r="F99" i="5" s="1"/>
  <c r="E99" i="2"/>
  <c r="D99" i="2"/>
  <c r="D99" i="3" s="1"/>
  <c r="H77" i="8" s="1"/>
  <c r="C99" i="2"/>
  <c r="B99" i="2"/>
  <c r="B99" i="3" s="1"/>
  <c r="B99" i="4" s="1"/>
  <c r="B99" i="5" s="1"/>
  <c r="A99" i="2"/>
  <c r="A99" i="3" s="1"/>
  <c r="A99" i="4" s="1"/>
  <c r="A99" i="5" s="1"/>
  <c r="H98" i="2"/>
  <c r="G98" i="2"/>
  <c r="G98" i="3" s="1"/>
  <c r="G98" i="4" s="1"/>
  <c r="G98" i="5" s="1"/>
  <c r="F98" i="2"/>
  <c r="F98" i="3"/>
  <c r="F98" i="4" s="1"/>
  <c r="F98" i="5" s="1"/>
  <c r="E98" i="2"/>
  <c r="D98" i="2"/>
  <c r="D98" i="3" s="1"/>
  <c r="H76" i="8" s="1"/>
  <c r="C98" i="2"/>
  <c r="C98" i="3"/>
  <c r="C98" i="4" s="1"/>
  <c r="C98" i="5" s="1"/>
  <c r="B98" i="2"/>
  <c r="B98" i="3" s="1"/>
  <c r="B98" i="4" s="1"/>
  <c r="B98" i="5" s="1"/>
  <c r="A98" i="2"/>
  <c r="A98" i="3" s="1"/>
  <c r="A98" i="4" s="1"/>
  <c r="A98" i="5" s="1"/>
  <c r="H97" i="2"/>
  <c r="H97" i="3" s="1"/>
  <c r="H97" i="4" s="1"/>
  <c r="H97" i="5" s="1"/>
  <c r="G97" i="2"/>
  <c r="G97" i="3" s="1"/>
  <c r="F97" i="2"/>
  <c r="F97" i="3" s="1"/>
  <c r="F97" i="4" s="1"/>
  <c r="F97" i="5" s="1"/>
  <c r="E97" i="2"/>
  <c r="F75" i="8"/>
  <c r="D97" i="2"/>
  <c r="E75" i="8" s="1"/>
  <c r="C97" i="2"/>
  <c r="C97" i="3" s="1"/>
  <c r="C97" i="4" s="1"/>
  <c r="B97" i="2"/>
  <c r="B97" i="3" s="1"/>
  <c r="B97" i="4" s="1"/>
  <c r="B97" i="5" s="1"/>
  <c r="A97" i="2"/>
  <c r="A97" i="3" s="1"/>
  <c r="A97" i="4" s="1"/>
  <c r="A97" i="5" s="1"/>
  <c r="H96" i="2"/>
  <c r="H96" i="3" s="1"/>
  <c r="H96" i="4" s="1"/>
  <c r="H96" i="5" s="1"/>
  <c r="G96" i="2"/>
  <c r="G96" i="3"/>
  <c r="G96" i="4" s="1"/>
  <c r="G96" i="5" s="1"/>
  <c r="F96" i="2"/>
  <c r="F96" i="3" s="1"/>
  <c r="F96" i="4" s="1"/>
  <c r="F96" i="5" s="1"/>
  <c r="E96" i="2"/>
  <c r="E96" i="3" s="1"/>
  <c r="D96" i="2"/>
  <c r="E74" i="8" s="1"/>
  <c r="C96" i="2"/>
  <c r="B96" i="2"/>
  <c r="B96" i="3" s="1"/>
  <c r="B96" i="4" s="1"/>
  <c r="B96" i="5" s="1"/>
  <c r="A96" i="2"/>
  <c r="A96" i="3" s="1"/>
  <c r="A96" i="4" s="1"/>
  <c r="A96" i="5" s="1"/>
  <c r="H95" i="2"/>
  <c r="G95" i="2"/>
  <c r="G95" i="3" s="1"/>
  <c r="G95" i="4" s="1"/>
  <c r="G95" i="5" s="1"/>
  <c r="F95" i="2"/>
  <c r="F95" i="3" s="1"/>
  <c r="F95" i="4" s="1"/>
  <c r="F95" i="5" s="1"/>
  <c r="E95" i="2"/>
  <c r="E95" i="3" s="1"/>
  <c r="D95" i="2"/>
  <c r="E73" i="8" s="1"/>
  <c r="C95" i="2"/>
  <c r="B95" i="2"/>
  <c r="B95" i="3" s="1"/>
  <c r="B95" i="4" s="1"/>
  <c r="B95" i="5" s="1"/>
  <c r="A95" i="2"/>
  <c r="A95" i="3" s="1"/>
  <c r="A95" i="4" s="1"/>
  <c r="A95" i="5" s="1"/>
  <c r="H94" i="2"/>
  <c r="H94" i="3" s="1"/>
  <c r="H94" i="4" s="1"/>
  <c r="G94" i="2"/>
  <c r="G94" i="3" s="1"/>
  <c r="G94" i="4" s="1"/>
  <c r="G94" i="5" s="1"/>
  <c r="F94" i="2"/>
  <c r="F94" i="3" s="1"/>
  <c r="F94" i="4" s="1"/>
  <c r="F94" i="5" s="1"/>
  <c r="E94" i="2"/>
  <c r="E94" i="3" s="1"/>
  <c r="D94" i="2"/>
  <c r="E72" i="8" s="1"/>
  <c r="C94" i="2"/>
  <c r="C94" i="3" s="1"/>
  <c r="B94" i="2"/>
  <c r="B94" i="3" s="1"/>
  <c r="B94" i="4" s="1"/>
  <c r="B94" i="5" s="1"/>
  <c r="A94" i="2"/>
  <c r="A94" i="3" s="1"/>
  <c r="A94" i="4" s="1"/>
  <c r="A94" i="5" s="1"/>
  <c r="H93" i="2"/>
  <c r="G93" i="2"/>
  <c r="G93" i="3" s="1"/>
  <c r="G93" i="4" s="1"/>
  <c r="G93" i="5" s="1"/>
  <c r="F93" i="2"/>
  <c r="E93" i="2"/>
  <c r="F71" i="8" s="1"/>
  <c r="D93" i="2"/>
  <c r="D93" i="3" s="1"/>
  <c r="C93" i="2"/>
  <c r="C93" i="3" s="1"/>
  <c r="B93" i="2"/>
  <c r="B93" i="3" s="1"/>
  <c r="B93" i="4" s="1"/>
  <c r="B93" i="5" s="1"/>
  <c r="A93" i="2"/>
  <c r="A93" i="3" s="1"/>
  <c r="A93" i="4" s="1"/>
  <c r="A93" i="5" s="1"/>
  <c r="H92" i="2"/>
  <c r="H92" i="3" s="1"/>
  <c r="G92" i="2"/>
  <c r="G92" i="3" s="1"/>
  <c r="G92" i="4" s="1"/>
  <c r="G92" i="5" s="1"/>
  <c r="F92" i="2"/>
  <c r="F92" i="3" s="1"/>
  <c r="F92" i="4" s="1"/>
  <c r="F92" i="5" s="1"/>
  <c r="E92" i="2"/>
  <c r="D92" i="2"/>
  <c r="D92" i="3" s="1"/>
  <c r="C92" i="2"/>
  <c r="B92" i="2"/>
  <c r="B92" i="3" s="1"/>
  <c r="B92" i="4" s="1"/>
  <c r="B92" i="5" s="1"/>
  <c r="A92" i="2"/>
  <c r="A92" i="3" s="1"/>
  <c r="A92" i="4" s="1"/>
  <c r="A92" i="5" s="1"/>
  <c r="C66" i="8"/>
  <c r="B66" i="8"/>
  <c r="A66" i="8"/>
  <c r="B57" i="8"/>
  <c r="C57" i="8"/>
  <c r="B58" i="8"/>
  <c r="C58" i="8"/>
  <c r="B59" i="8"/>
  <c r="C59" i="8"/>
  <c r="B60" i="8"/>
  <c r="C60" i="8"/>
  <c r="B61" i="8"/>
  <c r="C61" i="8"/>
  <c r="B62" i="8"/>
  <c r="C62" i="8"/>
  <c r="B63" i="8"/>
  <c r="C63" i="8"/>
  <c r="B64" i="8"/>
  <c r="C64" i="8"/>
  <c r="A82" i="2"/>
  <c r="A82" i="3" s="1"/>
  <c r="A82" i="4" s="1"/>
  <c r="A82" i="5" s="1"/>
  <c r="H84" i="2"/>
  <c r="H84" i="3" s="1"/>
  <c r="H84" i="4" s="1"/>
  <c r="H84" i="5" s="1"/>
  <c r="G84" i="2"/>
  <c r="G84" i="3" s="1"/>
  <c r="G84" i="4" s="1"/>
  <c r="G84" i="5" s="1"/>
  <c r="F84" i="2"/>
  <c r="F84" i="3" s="1"/>
  <c r="F84" i="4" s="1"/>
  <c r="F84" i="5" s="1"/>
  <c r="E84" i="2"/>
  <c r="F64" i="8" s="1"/>
  <c r="D84" i="2"/>
  <c r="C84" i="2"/>
  <c r="B84" i="2"/>
  <c r="B84" i="3" s="1"/>
  <c r="B84" i="4" s="1"/>
  <c r="B84" i="5" s="1"/>
  <c r="A84" i="2"/>
  <c r="A84" i="3" s="1"/>
  <c r="A84" i="4" s="1"/>
  <c r="A84" i="5" s="1"/>
  <c r="H83" i="2"/>
  <c r="H83" i="3" s="1"/>
  <c r="G83" i="2"/>
  <c r="G83" i="3" s="1"/>
  <c r="G83" i="4" s="1"/>
  <c r="G83" i="5" s="1"/>
  <c r="F83" i="2"/>
  <c r="F83" i="3" s="1"/>
  <c r="F83" i="4" s="1"/>
  <c r="F83" i="5" s="1"/>
  <c r="E83" i="2"/>
  <c r="D83" i="2"/>
  <c r="C83" i="2"/>
  <c r="B83" i="2"/>
  <c r="B83" i="3" s="1"/>
  <c r="B83" i="4" s="1"/>
  <c r="B83" i="5" s="1"/>
  <c r="A83" i="2"/>
  <c r="A83" i="3" s="1"/>
  <c r="A83" i="4" s="1"/>
  <c r="A83" i="5" s="1"/>
  <c r="H82" i="2"/>
  <c r="H82" i="3" s="1"/>
  <c r="H82" i="4" s="1"/>
  <c r="H82" i="5" s="1"/>
  <c r="G82" i="2"/>
  <c r="G82" i="3" s="1"/>
  <c r="G82" i="4" s="1"/>
  <c r="G82" i="5" s="1"/>
  <c r="F82" i="2"/>
  <c r="F82" i="3" s="1"/>
  <c r="F82" i="4" s="1"/>
  <c r="F82" i="5" s="1"/>
  <c r="E82" i="2"/>
  <c r="D82" i="2"/>
  <c r="C82" i="2"/>
  <c r="C82" i="3" s="1"/>
  <c r="B82" i="2"/>
  <c r="B82" i="3" s="1"/>
  <c r="B82" i="4" s="1"/>
  <c r="B82" i="5"/>
  <c r="H81" i="2"/>
  <c r="H81" i="3" s="1"/>
  <c r="H81" i="4" s="1"/>
  <c r="H81" i="5" s="1"/>
  <c r="G81" i="2"/>
  <c r="G81" i="3" s="1"/>
  <c r="G81" i="4" s="1"/>
  <c r="G81" i="5" s="1"/>
  <c r="F81" i="2"/>
  <c r="F81" i="3" s="1"/>
  <c r="F81" i="4" s="1"/>
  <c r="F81" i="5" s="1"/>
  <c r="E81" i="2"/>
  <c r="E81" i="3" s="1"/>
  <c r="E81" i="4" s="1"/>
  <c r="D81" i="2"/>
  <c r="C81" i="2"/>
  <c r="C81" i="3" s="1"/>
  <c r="B81" i="2"/>
  <c r="B81" i="3" s="1"/>
  <c r="B81" i="4" s="1"/>
  <c r="B81" i="5" s="1"/>
  <c r="A81" i="2"/>
  <c r="A81" i="3" s="1"/>
  <c r="A81" i="4" s="1"/>
  <c r="A81" i="5" s="1"/>
  <c r="H80" i="2"/>
  <c r="G80" i="2"/>
  <c r="G80" i="3" s="1"/>
  <c r="G80" i="4" s="1"/>
  <c r="G80" i="5" s="1"/>
  <c r="F80" i="2"/>
  <c r="F80" i="3" s="1"/>
  <c r="F80" i="4" s="1"/>
  <c r="F80" i="5" s="1"/>
  <c r="E80" i="2"/>
  <c r="E80" i="3" s="1"/>
  <c r="E80" i="4" s="1"/>
  <c r="D80" i="2"/>
  <c r="C80" i="2"/>
  <c r="C80" i="3" s="1"/>
  <c r="B80" i="2"/>
  <c r="B80" i="3" s="1"/>
  <c r="B80" i="4" s="1"/>
  <c r="B80" i="5" s="1"/>
  <c r="A80" i="2"/>
  <c r="A80" i="3" s="1"/>
  <c r="A80" i="4" s="1"/>
  <c r="A80" i="5" s="1"/>
  <c r="H79" i="2"/>
  <c r="H79" i="3" s="1"/>
  <c r="H79" i="4" s="1"/>
  <c r="H79" i="5" s="1"/>
  <c r="G79" i="2"/>
  <c r="G79" i="3" s="1"/>
  <c r="G79" i="4" s="1"/>
  <c r="G79" i="5" s="1"/>
  <c r="F79" i="2"/>
  <c r="F79" i="3" s="1"/>
  <c r="F79" i="4" s="1"/>
  <c r="F79" i="5" s="1"/>
  <c r="E79" i="2"/>
  <c r="D79" i="2"/>
  <c r="C79" i="2"/>
  <c r="B79" i="2"/>
  <c r="B79" i="3" s="1"/>
  <c r="B79" i="4" s="1"/>
  <c r="B79" i="5" s="1"/>
  <c r="A79" i="2"/>
  <c r="A79" i="3" s="1"/>
  <c r="A79" i="4" s="1"/>
  <c r="A79" i="5" s="1"/>
  <c r="C56" i="8"/>
  <c r="B56" i="8"/>
  <c r="A56" i="8"/>
  <c r="B47" i="8"/>
  <c r="C47" i="8"/>
  <c r="B48" i="8"/>
  <c r="C48" i="8"/>
  <c r="B49" i="8"/>
  <c r="C49" i="8"/>
  <c r="B50" i="8"/>
  <c r="C50" i="8"/>
  <c r="B51" i="8"/>
  <c r="C51" i="8"/>
  <c r="B52" i="8"/>
  <c r="C52" i="8"/>
  <c r="B53" i="8"/>
  <c r="C53" i="8"/>
  <c r="B54" i="8"/>
  <c r="C54" i="8"/>
  <c r="H72" i="2"/>
  <c r="H72" i="3" s="1"/>
  <c r="H72" i="4" s="1"/>
  <c r="H72" i="5" s="1"/>
  <c r="G72" i="2"/>
  <c r="G72" i="3" s="1"/>
  <c r="G72" i="4" s="1"/>
  <c r="G72" i="5" s="1"/>
  <c r="F72" i="2"/>
  <c r="F72" i="3" s="1"/>
  <c r="F72" i="4" s="1"/>
  <c r="E72" i="2"/>
  <c r="E72" i="3" s="1"/>
  <c r="D72" i="2"/>
  <c r="D72" i="3" s="1"/>
  <c r="H54" i="8" s="1"/>
  <c r="C72" i="2"/>
  <c r="B72" i="2"/>
  <c r="B72" i="3" s="1"/>
  <c r="B72" i="4" s="1"/>
  <c r="B72" i="5" s="1"/>
  <c r="A72" i="2"/>
  <c r="A72" i="3"/>
  <c r="A72" i="4" s="1"/>
  <c r="A72" i="5" s="1"/>
  <c r="H71" i="2"/>
  <c r="G71" i="2"/>
  <c r="G71" i="3" s="1"/>
  <c r="F71" i="2"/>
  <c r="F71" i="3" s="1"/>
  <c r="F71" i="4" s="1"/>
  <c r="F71" i="5" s="1"/>
  <c r="E71" i="2"/>
  <c r="E71" i="3"/>
  <c r="D71" i="2"/>
  <c r="D71" i="3" s="1"/>
  <c r="H53" i="8" s="1"/>
  <c r="C71" i="2"/>
  <c r="C71" i="3" s="1"/>
  <c r="C71" i="4" s="1"/>
  <c r="B71" i="2"/>
  <c r="B71" i="3" s="1"/>
  <c r="B71" i="4" s="1"/>
  <c r="B71" i="5" s="1"/>
  <c r="A71" i="2"/>
  <c r="A71" i="3" s="1"/>
  <c r="A71" i="4" s="1"/>
  <c r="A71" i="5" s="1"/>
  <c r="H70" i="2"/>
  <c r="G70" i="2"/>
  <c r="G70" i="3" s="1"/>
  <c r="G70" i="4" s="1"/>
  <c r="G70" i="5" s="1"/>
  <c r="F70" i="2"/>
  <c r="F70" i="3" s="1"/>
  <c r="F70" i="4" s="1"/>
  <c r="F70" i="5" s="1"/>
  <c r="E70" i="2"/>
  <c r="D70" i="2"/>
  <c r="C70" i="2"/>
  <c r="C70" i="3" s="1"/>
  <c r="B70" i="2"/>
  <c r="B70" i="3" s="1"/>
  <c r="B70" i="4" s="1"/>
  <c r="B70" i="5" s="1"/>
  <c r="A70" i="2"/>
  <c r="A70" i="3" s="1"/>
  <c r="A70" i="4" s="1"/>
  <c r="A70" i="5" s="1"/>
  <c r="H69" i="2"/>
  <c r="H69" i="3" s="1"/>
  <c r="H69" i="4" s="1"/>
  <c r="H69" i="5" s="1"/>
  <c r="G69" i="2"/>
  <c r="G69" i="3" s="1"/>
  <c r="G69" i="4" s="1"/>
  <c r="G69" i="5" s="1"/>
  <c r="F69" i="2"/>
  <c r="F69" i="3" s="1"/>
  <c r="F69" i="4" s="1"/>
  <c r="F69" i="5" s="1"/>
  <c r="E69" i="2"/>
  <c r="D69" i="2"/>
  <c r="C69" i="2"/>
  <c r="C69" i="3" s="1"/>
  <c r="B69" i="2"/>
  <c r="B69" i="3" s="1"/>
  <c r="B69" i="4" s="1"/>
  <c r="B69" i="5" s="1"/>
  <c r="A69" i="2"/>
  <c r="A69" i="3" s="1"/>
  <c r="A69" i="4" s="1"/>
  <c r="A69" i="5" s="1"/>
  <c r="H68" i="2"/>
  <c r="H68" i="3" s="1"/>
  <c r="H68" i="4" s="1"/>
  <c r="H68" i="5" s="1"/>
  <c r="G68" i="2"/>
  <c r="G68" i="3" s="1"/>
  <c r="G68" i="4" s="1"/>
  <c r="G68" i="5" s="1"/>
  <c r="F68" i="2"/>
  <c r="F68" i="3" s="1"/>
  <c r="F68" i="4" s="1"/>
  <c r="F68" i="5" s="1"/>
  <c r="E68" i="2"/>
  <c r="F50" i="8" s="1"/>
  <c r="D68" i="2"/>
  <c r="C68" i="2"/>
  <c r="C68" i="3" s="1"/>
  <c r="C68" i="4" s="1"/>
  <c r="C68" i="5" s="1"/>
  <c r="B68" i="2"/>
  <c r="B68" i="3" s="1"/>
  <c r="B68" i="4" s="1"/>
  <c r="B68" i="5" s="1"/>
  <c r="A68" i="2"/>
  <c r="A68" i="3" s="1"/>
  <c r="A68" i="4" s="1"/>
  <c r="A68" i="5" s="1"/>
  <c r="H67" i="2"/>
  <c r="H67" i="3" s="1"/>
  <c r="G67" i="2"/>
  <c r="G67" i="3" s="1"/>
  <c r="G67" i="4" s="1"/>
  <c r="G67" i="5" s="1"/>
  <c r="F67" i="2"/>
  <c r="F67" i="3" s="1"/>
  <c r="F67" i="4" s="1"/>
  <c r="F67" i="5" s="1"/>
  <c r="E67" i="2"/>
  <c r="F49" i="8" s="1"/>
  <c r="D67" i="2"/>
  <c r="C67" i="2"/>
  <c r="C67" i="3" s="1"/>
  <c r="B67" i="2"/>
  <c r="B67" i="3"/>
  <c r="B67" i="4" s="1"/>
  <c r="B67" i="5" s="1"/>
  <c r="A67" i="2"/>
  <c r="A67" i="3" s="1"/>
  <c r="A67" i="4" s="1"/>
  <c r="A67" i="5" s="1"/>
  <c r="C46" i="8"/>
  <c r="B46" i="8"/>
  <c r="A46" i="8"/>
  <c r="C23" i="8"/>
  <c r="B23" i="8"/>
  <c r="A23" i="8"/>
  <c r="B4" i="8"/>
  <c r="C4" i="8"/>
  <c r="B5" i="8"/>
  <c r="C5" i="8"/>
  <c r="B6" i="8"/>
  <c r="C6" i="8"/>
  <c r="B7" i="8"/>
  <c r="C7" i="8"/>
  <c r="B8" i="8"/>
  <c r="C8" i="8"/>
  <c r="B9" i="8"/>
  <c r="C9" i="8"/>
  <c r="B10" i="8"/>
  <c r="C10" i="8"/>
  <c r="B11" i="8"/>
  <c r="C11" i="8"/>
  <c r="B12" i="8"/>
  <c r="C12" i="8"/>
  <c r="B13" i="8"/>
  <c r="C13" i="8"/>
  <c r="B14" i="8"/>
  <c r="C14" i="8"/>
  <c r="B15" i="8"/>
  <c r="C15" i="8"/>
  <c r="B16" i="8"/>
  <c r="C16" i="8"/>
  <c r="B17" i="8"/>
  <c r="C17" i="8"/>
  <c r="B18" i="8"/>
  <c r="C18" i="8"/>
  <c r="B19" i="8"/>
  <c r="C19" i="8"/>
  <c r="B20" i="8"/>
  <c r="C20" i="8"/>
  <c r="B21" i="8"/>
  <c r="C21" i="8"/>
  <c r="A3" i="8"/>
  <c r="C3" i="8"/>
  <c r="B3" i="8"/>
  <c r="B37" i="8"/>
  <c r="B38" i="8"/>
  <c r="B39" i="8"/>
  <c r="B40" i="8"/>
  <c r="B41" i="8"/>
  <c r="B42" i="8"/>
  <c r="B43" i="8"/>
  <c r="B44" i="8"/>
  <c r="H60" i="2"/>
  <c r="H60" i="3" s="1"/>
  <c r="H60" i="4" s="1"/>
  <c r="H60" i="5" s="1"/>
  <c r="G60" i="2"/>
  <c r="G60" i="3" s="1"/>
  <c r="G60" i="4" s="1"/>
  <c r="G60" i="5" s="1"/>
  <c r="F60" i="2"/>
  <c r="F60" i="3"/>
  <c r="F60" i="4" s="1"/>
  <c r="F60" i="5" s="1"/>
  <c r="E60" i="2"/>
  <c r="F44" i="8" s="1"/>
  <c r="D60" i="2"/>
  <c r="E44" i="8" s="1"/>
  <c r="C60" i="2"/>
  <c r="B60" i="2"/>
  <c r="B60" i="3" s="1"/>
  <c r="B60" i="4" s="1"/>
  <c r="B60" i="5" s="1"/>
  <c r="A60" i="2"/>
  <c r="A60" i="3" s="1"/>
  <c r="A60" i="4" s="1"/>
  <c r="A60" i="5" s="1"/>
  <c r="H59" i="2"/>
  <c r="H59" i="3" s="1"/>
  <c r="H59" i="4" s="1"/>
  <c r="H59" i="5" s="1"/>
  <c r="G59" i="2"/>
  <c r="G59" i="3" s="1"/>
  <c r="G59" i="4" s="1"/>
  <c r="G59" i="5" s="1"/>
  <c r="F59" i="2"/>
  <c r="F59" i="3" s="1"/>
  <c r="F59" i="4" s="1"/>
  <c r="F59" i="5" s="1"/>
  <c r="E59" i="2"/>
  <c r="F43" i="8" s="1"/>
  <c r="D59" i="2"/>
  <c r="C59" i="2"/>
  <c r="B59" i="2"/>
  <c r="B59" i="3" s="1"/>
  <c r="B59" i="4" s="1"/>
  <c r="B59" i="5" s="1"/>
  <c r="A59" i="2"/>
  <c r="A59" i="3" s="1"/>
  <c r="A59" i="4" s="1"/>
  <c r="A59" i="5" s="1"/>
  <c r="H58" i="2"/>
  <c r="H58" i="3" s="1"/>
  <c r="H58" i="4" s="1"/>
  <c r="H58" i="5" s="1"/>
  <c r="G58" i="2"/>
  <c r="G58" i="3" s="1"/>
  <c r="G58" i="4" s="1"/>
  <c r="F58" i="2"/>
  <c r="F58" i="3"/>
  <c r="F58" i="4" s="1"/>
  <c r="F58" i="5" s="1"/>
  <c r="E58" i="2"/>
  <c r="D58" i="2"/>
  <c r="E42" i="8" s="1"/>
  <c r="C58" i="2"/>
  <c r="B58" i="2"/>
  <c r="B58" i="3" s="1"/>
  <c r="B58" i="4" s="1"/>
  <c r="B58" i="5" s="1"/>
  <c r="A58" i="2"/>
  <c r="A58" i="3" s="1"/>
  <c r="A58" i="4" s="1"/>
  <c r="A58" i="5" s="1"/>
  <c r="H57" i="2"/>
  <c r="H57" i="3"/>
  <c r="H57" i="4" s="1"/>
  <c r="G57" i="2"/>
  <c r="G57" i="3" s="1"/>
  <c r="G57" i="4" s="1"/>
  <c r="F57" i="2"/>
  <c r="F57" i="3"/>
  <c r="F57" i="4" s="1"/>
  <c r="E57" i="2"/>
  <c r="D57" i="2"/>
  <c r="E41" i="8" s="1"/>
  <c r="C57" i="2"/>
  <c r="C57" i="3" s="1"/>
  <c r="C57" i="4" s="1"/>
  <c r="B57" i="2"/>
  <c r="B57" i="3" s="1"/>
  <c r="B57" i="4" s="1"/>
  <c r="A57" i="2"/>
  <c r="A57" i="3" s="1"/>
  <c r="A57" i="4" s="1"/>
  <c r="H56" i="2"/>
  <c r="H56" i="3" s="1"/>
  <c r="H56" i="4" s="1"/>
  <c r="H56" i="5" s="1"/>
  <c r="G56" i="2"/>
  <c r="G56" i="3" s="1"/>
  <c r="G56" i="4" s="1"/>
  <c r="F56" i="2"/>
  <c r="F56" i="3" s="1"/>
  <c r="F56" i="4" s="1"/>
  <c r="F56" i="5" s="1"/>
  <c r="E56" i="2"/>
  <c r="F40" i="8" s="1"/>
  <c r="D56" i="2"/>
  <c r="E40" i="8" s="1"/>
  <c r="C56" i="2"/>
  <c r="B56" i="2"/>
  <c r="B56" i="3" s="1"/>
  <c r="B56" i="4" s="1"/>
  <c r="B56" i="5" s="1"/>
  <c r="A56" i="2"/>
  <c r="A56" i="3" s="1"/>
  <c r="A56" i="4" s="1"/>
  <c r="H55" i="2"/>
  <c r="H55" i="3" s="1"/>
  <c r="H55" i="4" s="1"/>
  <c r="H55" i="5" s="1"/>
  <c r="G55" i="2"/>
  <c r="G55" i="3"/>
  <c r="G55" i="4" s="1"/>
  <c r="G58" i="5"/>
  <c r="F55" i="2"/>
  <c r="F55" i="3" s="1"/>
  <c r="F55" i="4" s="1"/>
  <c r="E55" i="2"/>
  <c r="D55" i="2"/>
  <c r="E39" i="8" s="1"/>
  <c r="C55" i="2"/>
  <c r="B55" i="2"/>
  <c r="B55" i="3" s="1"/>
  <c r="B55" i="4" s="1"/>
  <c r="A55" i="2"/>
  <c r="A55" i="3" s="1"/>
  <c r="A55" i="4" s="1"/>
  <c r="B36" i="8"/>
  <c r="B24" i="8"/>
  <c r="C24" i="8"/>
  <c r="B25" i="8"/>
  <c r="C25" i="8"/>
  <c r="B26" i="8"/>
  <c r="C26" i="8"/>
  <c r="B27" i="8"/>
  <c r="C27" i="8"/>
  <c r="B28" i="8"/>
  <c r="C28" i="8"/>
  <c r="B29" i="8"/>
  <c r="C29" i="8"/>
  <c r="B30" i="8"/>
  <c r="C30" i="8"/>
  <c r="B31" i="8"/>
  <c r="C31" i="8"/>
  <c r="B32" i="8"/>
  <c r="C32" i="8"/>
  <c r="B33" i="8"/>
  <c r="C33" i="8"/>
  <c r="B34" i="8"/>
  <c r="C34" i="8"/>
  <c r="H48" i="2"/>
  <c r="H48" i="3" s="1"/>
  <c r="G48" i="2"/>
  <c r="G48" i="3"/>
  <c r="G48" i="4" s="1"/>
  <c r="F48" i="2"/>
  <c r="F48" i="3" s="1"/>
  <c r="F48" i="4" s="1"/>
  <c r="E48" i="2"/>
  <c r="F34" i="8" s="1"/>
  <c r="D48" i="2"/>
  <c r="C48" i="2"/>
  <c r="C48" i="3" s="1"/>
  <c r="C48" i="4" s="1"/>
  <c r="C48" i="5" s="1"/>
  <c r="B48" i="2"/>
  <c r="B48" i="3" s="1"/>
  <c r="B48" i="4" s="1"/>
  <c r="B48" i="5" s="1"/>
  <c r="A48" i="2"/>
  <c r="A48" i="3" s="1"/>
  <c r="A48" i="4" s="1"/>
  <c r="A48" i="5" s="1"/>
  <c r="H47" i="2"/>
  <c r="H47" i="3" s="1"/>
  <c r="H47" i="4" s="1"/>
  <c r="H47" i="5" s="1"/>
  <c r="G47" i="2"/>
  <c r="G47" i="3" s="1"/>
  <c r="G47" i="4" s="1"/>
  <c r="G47" i="5" s="1"/>
  <c r="F47" i="2"/>
  <c r="F47" i="3" s="1"/>
  <c r="F47" i="4" s="1"/>
  <c r="F47" i="5" s="1"/>
  <c r="E47" i="2"/>
  <c r="E47" i="3" s="1"/>
  <c r="D47" i="2"/>
  <c r="C47" i="2"/>
  <c r="B47" i="2"/>
  <c r="B47" i="3" s="1"/>
  <c r="B47" i="4" s="1"/>
  <c r="B47" i="5" s="1"/>
  <c r="A47" i="2"/>
  <c r="A47" i="3" s="1"/>
  <c r="A47" i="4" s="1"/>
  <c r="A47" i="5" s="1"/>
  <c r="H46" i="2"/>
  <c r="H46" i="3" s="1"/>
  <c r="H46" i="4" s="1"/>
  <c r="H46" i="5" s="1"/>
  <c r="G46" i="2"/>
  <c r="G46" i="3" s="1"/>
  <c r="G46" i="4" s="1"/>
  <c r="G46" i="5" s="1"/>
  <c r="F46" i="2"/>
  <c r="F46" i="3" s="1"/>
  <c r="F46" i="4" s="1"/>
  <c r="F46" i="5" s="1"/>
  <c r="E46" i="2"/>
  <c r="D46" i="2"/>
  <c r="C46" i="2"/>
  <c r="B46" i="2"/>
  <c r="B46" i="3" s="1"/>
  <c r="B46" i="4" s="1"/>
  <c r="B46" i="5" s="1"/>
  <c r="A46" i="2"/>
  <c r="A46" i="3" s="1"/>
  <c r="A46" i="4" s="1"/>
  <c r="A46" i="5" s="1"/>
  <c r="H45" i="2"/>
  <c r="H45" i="3" s="1"/>
  <c r="H45" i="4" s="1"/>
  <c r="H45" i="5" s="1"/>
  <c r="G45" i="2"/>
  <c r="G45" i="3" s="1"/>
  <c r="F45" i="2"/>
  <c r="F45" i="3" s="1"/>
  <c r="F45" i="4" s="1"/>
  <c r="F45" i="5" s="1"/>
  <c r="E45" i="2"/>
  <c r="F31" i="8" s="1"/>
  <c r="D45" i="2"/>
  <c r="E31" i="8" s="1"/>
  <c r="C45" i="2"/>
  <c r="C45" i="3" s="1"/>
  <c r="C45" i="4" s="1"/>
  <c r="C45" i="5" s="1"/>
  <c r="B45" i="2"/>
  <c r="B45" i="3" s="1"/>
  <c r="B45" i="4" s="1"/>
  <c r="B45" i="5" s="1"/>
  <c r="A45" i="2"/>
  <c r="A45" i="3" s="1"/>
  <c r="A45" i="4" s="1"/>
  <c r="A45" i="5" s="1"/>
  <c r="H44" i="2"/>
  <c r="H44" i="3" s="1"/>
  <c r="G44" i="2"/>
  <c r="G44" i="3" s="1"/>
  <c r="G44" i="4" s="1"/>
  <c r="G44" i="5" s="1"/>
  <c r="F44" i="2"/>
  <c r="F44" i="3" s="1"/>
  <c r="F44" i="4" s="1"/>
  <c r="F44" i="5" s="1"/>
  <c r="E44" i="2"/>
  <c r="F30" i="8" s="1"/>
  <c r="D44" i="2"/>
  <c r="E30" i="8" s="1"/>
  <c r="C44" i="2"/>
  <c r="C44" i="3" s="1"/>
  <c r="C44" i="4" s="1"/>
  <c r="C44" i="5" s="1"/>
  <c r="B44" i="2"/>
  <c r="B44" i="3" s="1"/>
  <c r="B44" i="4" s="1"/>
  <c r="B44" i="5" s="1"/>
  <c r="A44" i="2"/>
  <c r="A44" i="3"/>
  <c r="A44" i="4" s="1"/>
  <c r="A44" i="5" s="1"/>
  <c r="H43" i="2"/>
  <c r="G43" i="2"/>
  <c r="G43" i="3" s="1"/>
  <c r="G43" i="4" s="1"/>
  <c r="G43" i="5" s="1"/>
  <c r="F43" i="2"/>
  <c r="F43" i="3" s="1"/>
  <c r="F43" i="4" s="1"/>
  <c r="F43" i="5" s="1"/>
  <c r="E43" i="2"/>
  <c r="E43" i="3" s="1"/>
  <c r="E43" i="4" s="1"/>
  <c r="D43" i="2"/>
  <c r="E29" i="8" s="1"/>
  <c r="C43" i="2"/>
  <c r="C43" i="3" s="1"/>
  <c r="B43" i="2"/>
  <c r="B43" i="3" s="1"/>
  <c r="B43" i="4" s="1"/>
  <c r="B43" i="5" s="1"/>
  <c r="A43" i="2"/>
  <c r="A43" i="3" s="1"/>
  <c r="A43" i="4" s="1"/>
  <c r="A43" i="5" s="1"/>
  <c r="H42" i="2"/>
  <c r="H42" i="3" s="1"/>
  <c r="H42" i="4" s="1"/>
  <c r="H42" i="5" s="1"/>
  <c r="G42" i="2"/>
  <c r="G42" i="3" s="1"/>
  <c r="G42" i="4" s="1"/>
  <c r="G42" i="5" s="1"/>
  <c r="F42" i="2"/>
  <c r="F42" i="3" s="1"/>
  <c r="F42" i="4" s="1"/>
  <c r="F42" i="5" s="1"/>
  <c r="E42" i="2"/>
  <c r="D42" i="2"/>
  <c r="E28" i="8" s="1"/>
  <c r="C42" i="2"/>
  <c r="C42" i="3" s="1"/>
  <c r="B42" i="2"/>
  <c r="B42" i="3" s="1"/>
  <c r="B42" i="4" s="1"/>
  <c r="B42" i="5" s="1"/>
  <c r="A42" i="2"/>
  <c r="A42" i="3" s="1"/>
  <c r="A42" i="4" s="1"/>
  <c r="A42" i="5" s="1"/>
  <c r="H41" i="2"/>
  <c r="H41" i="3" s="1"/>
  <c r="G41" i="2"/>
  <c r="G41" i="3" s="1"/>
  <c r="G41" i="4" s="1"/>
  <c r="G41" i="5" s="1"/>
  <c r="F41" i="2"/>
  <c r="F41" i="3" s="1"/>
  <c r="F41" i="4" s="1"/>
  <c r="F41" i="5" s="1"/>
  <c r="E41" i="2"/>
  <c r="F27" i="8" s="1"/>
  <c r="D41" i="2"/>
  <c r="E27" i="8" s="1"/>
  <c r="C41" i="2"/>
  <c r="C41" i="3" s="1"/>
  <c r="C41" i="4" s="1"/>
  <c r="B41" i="2"/>
  <c r="B41" i="3" s="1"/>
  <c r="B41" i="4" s="1"/>
  <c r="B41" i="5" s="1"/>
  <c r="A41" i="2"/>
  <c r="A41" i="3" s="1"/>
  <c r="A41" i="4" s="1"/>
  <c r="A41" i="5" s="1"/>
  <c r="H40" i="2"/>
  <c r="H40" i="3" s="1"/>
  <c r="H40" i="4" s="1"/>
  <c r="H40" i="5" s="1"/>
  <c r="G40" i="2"/>
  <c r="G40" i="3" s="1"/>
  <c r="G40" i="4" s="1"/>
  <c r="G40" i="5" s="1"/>
  <c r="F40" i="2"/>
  <c r="F40" i="3" s="1"/>
  <c r="F40" i="4" s="1"/>
  <c r="F40" i="5" s="1"/>
  <c r="E40" i="2"/>
  <c r="F26" i="8" s="1"/>
  <c r="D40" i="2"/>
  <c r="E26" i="8" s="1"/>
  <c r="C40" i="2"/>
  <c r="C40" i="3" s="1"/>
  <c r="B40" i="2"/>
  <c r="B40" i="3" s="1"/>
  <c r="B40" i="4" s="1"/>
  <c r="B40" i="5" s="1"/>
  <c r="A40" i="2"/>
  <c r="A40" i="3" s="1"/>
  <c r="A40" i="4" s="1"/>
  <c r="A40" i="5" s="1"/>
  <c r="F33" i="3"/>
  <c r="G32" i="3"/>
  <c r="G33" i="4" s="1"/>
  <c r="B32" i="3"/>
  <c r="B33" i="4" s="1"/>
  <c r="B33" i="5" s="1"/>
  <c r="F31" i="3"/>
  <c r="F32" i="4" s="1"/>
  <c r="F32" i="5" s="1"/>
  <c r="F19" i="8"/>
  <c r="B31" i="3"/>
  <c r="B32" i="4" s="1"/>
  <c r="B32" i="5" s="1"/>
  <c r="A31" i="3"/>
  <c r="H30" i="3"/>
  <c r="H30" i="4" s="1"/>
  <c r="H30" i="5" s="1"/>
  <c r="E18" i="8"/>
  <c r="A30" i="3"/>
  <c r="A30" i="4" s="1"/>
  <c r="A30" i="5" s="1"/>
  <c r="F29" i="3"/>
  <c r="F29" i="4" s="1"/>
  <c r="F29" i="5" s="1"/>
  <c r="H28" i="3"/>
  <c r="H28" i="4" s="1"/>
  <c r="H28" i="5" s="1"/>
  <c r="G28" i="3"/>
  <c r="G28" i="4" s="1"/>
  <c r="G28" i="5" s="1"/>
  <c r="F28" i="3"/>
  <c r="F28" i="4" s="1"/>
  <c r="F28" i="5" s="1"/>
  <c r="B28" i="3"/>
  <c r="B28" i="4" s="1"/>
  <c r="B28" i="5" s="1"/>
  <c r="F15" i="8"/>
  <c r="C27" i="3"/>
  <c r="C27" i="4" s="1"/>
  <c r="C27" i="5" s="1"/>
  <c r="A27" i="3"/>
  <c r="A27" i="4" s="1"/>
  <c r="A27" i="5" s="1"/>
  <c r="H26" i="3"/>
  <c r="H26" i="4" s="1"/>
  <c r="H26" i="5" s="1"/>
  <c r="G26" i="3"/>
  <c r="G26" i="4" s="1"/>
  <c r="G26" i="5" s="1"/>
  <c r="F14" i="8"/>
  <c r="E14" i="8"/>
  <c r="A26" i="3"/>
  <c r="A26" i="4" s="1"/>
  <c r="A26" i="5" s="1"/>
  <c r="F25" i="3"/>
  <c r="F25" i="4"/>
  <c r="F25" i="5" s="1"/>
  <c r="F13" i="8"/>
  <c r="C25" i="3"/>
  <c r="C25" i="4" s="1"/>
  <c r="C25" i="5" s="1"/>
  <c r="G24" i="3"/>
  <c r="G24" i="4" s="1"/>
  <c r="G24" i="5" s="1"/>
  <c r="F24" i="3"/>
  <c r="F24" i="4" s="1"/>
  <c r="F24" i="5" s="1"/>
  <c r="C24" i="3"/>
  <c r="B24" i="3"/>
  <c r="B24" i="4" s="1"/>
  <c r="B24" i="5" s="1"/>
  <c r="F11" i="8"/>
  <c r="C23" i="3"/>
  <c r="G22" i="3"/>
  <c r="G22" i="4" s="1"/>
  <c r="G22" i="5" s="1"/>
  <c r="E10" i="8"/>
  <c r="A22" i="3"/>
  <c r="A22" i="4" s="1"/>
  <c r="A22" i="5" s="1"/>
  <c r="H21" i="3"/>
  <c r="H21" i="4" s="1"/>
  <c r="G21" i="3"/>
  <c r="G21" i="4" s="1"/>
  <c r="G21" i="5" s="1"/>
  <c r="F21" i="3"/>
  <c r="F21" i="4" s="1"/>
  <c r="F21" i="5" s="1"/>
  <c r="C21" i="3"/>
  <c r="C21" i="4" s="1"/>
  <c r="C21" i="5" s="1"/>
  <c r="F17" i="3"/>
  <c r="F17" i="4" s="1"/>
  <c r="F17" i="5" s="1"/>
  <c r="K99" i="1"/>
  <c r="D77" i="8" s="1"/>
  <c r="J99" i="1"/>
  <c r="K98" i="1"/>
  <c r="D76" i="8" s="1"/>
  <c r="J98" i="1"/>
  <c r="K97" i="1"/>
  <c r="D75" i="8" s="1"/>
  <c r="J97" i="1"/>
  <c r="K96" i="1"/>
  <c r="J96" i="1"/>
  <c r="K95" i="1"/>
  <c r="D73" i="8" s="1"/>
  <c r="J95" i="1"/>
  <c r="K94" i="1"/>
  <c r="D72" i="8" s="1"/>
  <c r="J94" i="1"/>
  <c r="K93" i="1"/>
  <c r="D71" i="8" s="1"/>
  <c r="J93" i="1"/>
  <c r="K92" i="1"/>
  <c r="D70" i="8" s="1"/>
  <c r="J92" i="1"/>
  <c r="K84" i="1"/>
  <c r="D64" i="8" s="1"/>
  <c r="J84" i="1"/>
  <c r="K83" i="1"/>
  <c r="D63" i="8" s="1"/>
  <c r="J83" i="1"/>
  <c r="K82" i="1"/>
  <c r="D62" i="8"/>
  <c r="J82" i="1"/>
  <c r="K81" i="1"/>
  <c r="D61" i="8" s="1"/>
  <c r="J81" i="1"/>
  <c r="K80" i="1"/>
  <c r="D60" i="8" s="1"/>
  <c r="J80" i="1"/>
  <c r="K79" i="1"/>
  <c r="D59" i="8" s="1"/>
  <c r="J79" i="1"/>
  <c r="K72" i="1"/>
  <c r="D54" i="8" s="1"/>
  <c r="J72" i="1"/>
  <c r="K71" i="1"/>
  <c r="D53" i="8" s="1"/>
  <c r="J71" i="1"/>
  <c r="K70" i="1"/>
  <c r="D52" i="8" s="1"/>
  <c r="J70" i="1"/>
  <c r="K69" i="1"/>
  <c r="D51" i="8" s="1"/>
  <c r="J69" i="1"/>
  <c r="K68" i="1"/>
  <c r="D50" i="8" s="1"/>
  <c r="J68" i="1"/>
  <c r="K67" i="1"/>
  <c r="D49" i="8" s="1"/>
  <c r="J67" i="1"/>
  <c r="K60" i="1"/>
  <c r="D44" i="8" s="1"/>
  <c r="J60" i="1"/>
  <c r="I60" i="1"/>
  <c r="K59" i="1"/>
  <c r="J59" i="1"/>
  <c r="I59" i="1"/>
  <c r="K58" i="1"/>
  <c r="D42" i="8" s="1"/>
  <c r="J58" i="1"/>
  <c r="I58" i="1"/>
  <c r="K57" i="1"/>
  <c r="D41" i="8" s="1"/>
  <c r="J57" i="1"/>
  <c r="K56" i="1"/>
  <c r="D40" i="8" s="1"/>
  <c r="J56" i="1"/>
  <c r="I56" i="1"/>
  <c r="K55" i="1"/>
  <c r="D39" i="8" s="1"/>
  <c r="J55" i="1"/>
  <c r="K48" i="1"/>
  <c r="D34" i="8" s="1"/>
  <c r="J48" i="1"/>
  <c r="K47" i="1"/>
  <c r="D33" i="8" s="1"/>
  <c r="J47" i="1"/>
  <c r="K46" i="1"/>
  <c r="D32" i="8" s="1"/>
  <c r="J46" i="1"/>
  <c r="K45" i="1"/>
  <c r="J45" i="1"/>
  <c r="K44" i="1"/>
  <c r="D30" i="8" s="1"/>
  <c r="J44" i="1"/>
  <c r="K43" i="1"/>
  <c r="D29" i="8" s="1"/>
  <c r="J43" i="1"/>
  <c r="K42" i="1"/>
  <c r="D28" i="8" s="1"/>
  <c r="J42" i="1"/>
  <c r="K41" i="1"/>
  <c r="D27" i="8" s="1"/>
  <c r="J41" i="1"/>
  <c r="K40" i="1"/>
  <c r="D26" i="8" s="1"/>
  <c r="J40" i="1"/>
  <c r="J20" i="1"/>
  <c r="K20" i="1"/>
  <c r="D8" i="8" s="1"/>
  <c r="J21" i="1"/>
  <c r="K21" i="1"/>
  <c r="D9" i="8" s="1"/>
  <c r="J22" i="1"/>
  <c r="K22" i="1"/>
  <c r="D10" i="8" s="1"/>
  <c r="J23" i="1"/>
  <c r="K23" i="1"/>
  <c r="D11" i="8" s="1"/>
  <c r="J24" i="1"/>
  <c r="K24" i="1"/>
  <c r="D12" i="8" s="1"/>
  <c r="J25" i="1"/>
  <c r="K25" i="1"/>
  <c r="D13" i="8" s="1"/>
  <c r="J26" i="1"/>
  <c r="K26" i="1"/>
  <c r="D14" i="8" s="1"/>
  <c r="J27" i="1"/>
  <c r="K27" i="1"/>
  <c r="D15" i="8" s="1"/>
  <c r="J28" i="1"/>
  <c r="K28" i="1"/>
  <c r="D16" i="8"/>
  <c r="J29" i="1"/>
  <c r="K29" i="1"/>
  <c r="J30" i="1"/>
  <c r="K30" i="1"/>
  <c r="D18" i="8" s="1"/>
  <c r="J31" i="1"/>
  <c r="K31" i="1"/>
  <c r="D19" i="8" s="1"/>
  <c r="J32" i="1"/>
  <c r="K32" i="1"/>
  <c r="D20" i="8" s="1"/>
  <c r="J33" i="1"/>
  <c r="K33" i="1"/>
  <c r="D21" i="8" s="1"/>
  <c r="J111" i="4"/>
  <c r="J110" i="3"/>
  <c r="I111" i="5"/>
  <c r="I110" i="5"/>
  <c r="I109" i="5"/>
  <c r="I108" i="3"/>
  <c r="I107" i="3"/>
  <c r="H111" i="4"/>
  <c r="H109" i="5"/>
  <c r="H108" i="4"/>
  <c r="H108" i="5"/>
  <c r="J109" i="5"/>
  <c r="J107" i="2"/>
  <c r="D206" i="2"/>
  <c r="D206" i="3" s="1"/>
  <c r="D206" i="4" s="1"/>
  <c r="D206" i="5" s="1"/>
  <c r="C206" i="2"/>
  <c r="C206" i="3" s="1"/>
  <c r="C206" i="4" s="1"/>
  <c r="C206" i="5" s="1"/>
  <c r="I107" i="5"/>
  <c r="J111" i="5"/>
  <c r="H107" i="5"/>
  <c r="I107" i="4"/>
  <c r="J109" i="4"/>
  <c r="I110" i="4"/>
  <c r="J110" i="4"/>
  <c r="H109" i="4"/>
  <c r="H107" i="4"/>
  <c r="J109" i="3"/>
  <c r="I110" i="3"/>
  <c r="J111" i="3"/>
  <c r="H109" i="3"/>
  <c r="H107" i="3"/>
  <c r="I110" i="2"/>
  <c r="I111" i="2"/>
  <c r="H109" i="2"/>
  <c r="H107" i="2"/>
  <c r="D107" i="5"/>
  <c r="D108" i="5"/>
  <c r="D109" i="5"/>
  <c r="D110" i="5"/>
  <c r="D111" i="5"/>
  <c r="D106" i="5"/>
  <c r="D107" i="4"/>
  <c r="D108" i="4"/>
  <c r="D109" i="4"/>
  <c r="D110" i="4"/>
  <c r="D111" i="4"/>
  <c r="D106" i="4"/>
  <c r="D107" i="3"/>
  <c r="D108" i="3"/>
  <c r="D109" i="3"/>
  <c r="D110" i="3"/>
  <c r="D106" i="3"/>
  <c r="N189" i="1"/>
  <c r="D236" i="1" s="1"/>
  <c r="C13" i="6" s="1"/>
  <c r="N189" i="5"/>
  <c r="D236" i="5" s="1"/>
  <c r="G13" i="6" s="1"/>
  <c r="N189" i="4"/>
  <c r="D236" i="4" s="1"/>
  <c r="F13" i="6" s="1"/>
  <c r="N189" i="3"/>
  <c r="D236" i="3" s="1"/>
  <c r="E13" i="6" s="1"/>
  <c r="N189" i="2"/>
  <c r="D236" i="2" s="1"/>
  <c r="D13" i="6" s="1"/>
  <c r="F88" i="2"/>
  <c r="F88" i="3" s="1"/>
  <c r="F88" i="4" s="1"/>
  <c r="F88" i="5" s="1"/>
  <c r="F89" i="2"/>
  <c r="F89" i="3" s="1"/>
  <c r="F89" i="4" s="1"/>
  <c r="F90" i="2"/>
  <c r="F90" i="3" s="1"/>
  <c r="F90" i="4" s="1"/>
  <c r="F90" i="5" s="1"/>
  <c r="B3" i="6"/>
  <c r="B2" i="6"/>
  <c r="L24" i="7"/>
  <c r="K24" i="7"/>
  <c r="M24" i="7"/>
  <c r="J24" i="7"/>
  <c r="I24" i="7"/>
  <c r="L23" i="7"/>
  <c r="K23" i="7"/>
  <c r="M23" i="7" s="1"/>
  <c r="J23" i="7"/>
  <c r="I23" i="7"/>
  <c r="L22" i="7"/>
  <c r="K22" i="7"/>
  <c r="M22" i="7" s="1"/>
  <c r="J22" i="7"/>
  <c r="I22" i="7"/>
  <c r="L21" i="7"/>
  <c r="K21" i="7"/>
  <c r="M21" i="7"/>
  <c r="J21" i="7"/>
  <c r="I21" i="7"/>
  <c r="L20" i="7"/>
  <c r="K20" i="7"/>
  <c r="M20" i="7"/>
  <c r="J20" i="7"/>
  <c r="I20" i="7"/>
  <c r="L19" i="7"/>
  <c r="K19" i="7"/>
  <c r="M19" i="7" s="1"/>
  <c r="J19" i="7"/>
  <c r="I19" i="7"/>
  <c r="L18" i="7"/>
  <c r="K18" i="7"/>
  <c r="M18" i="7" s="1"/>
  <c r="J18" i="7"/>
  <c r="I18" i="7"/>
  <c r="L17" i="7"/>
  <c r="K17" i="7"/>
  <c r="M17" i="7" s="1"/>
  <c r="J17" i="7"/>
  <c r="I17" i="7"/>
  <c r="L16" i="7"/>
  <c r="K16" i="7"/>
  <c r="M16" i="7"/>
  <c r="J16" i="7"/>
  <c r="I16" i="7"/>
  <c r="L15" i="7"/>
  <c r="K15" i="7"/>
  <c r="M15" i="7" s="1"/>
  <c r="J15" i="7"/>
  <c r="I15" i="7"/>
  <c r="L14" i="7"/>
  <c r="K14" i="7"/>
  <c r="M14" i="7" s="1"/>
  <c r="J14" i="7"/>
  <c r="I14" i="7"/>
  <c r="L13" i="7"/>
  <c r="K13" i="7"/>
  <c r="M13" i="7" s="1"/>
  <c r="J13" i="7"/>
  <c r="I13" i="7"/>
  <c r="L12" i="7"/>
  <c r="K12" i="7"/>
  <c r="M12" i="7" s="1"/>
  <c r="J12" i="7"/>
  <c r="I12" i="7"/>
  <c r="L11" i="7"/>
  <c r="K11" i="7"/>
  <c r="M11" i="7" s="1"/>
  <c r="J11" i="7"/>
  <c r="I11" i="7"/>
  <c r="L10" i="7"/>
  <c r="K10" i="7"/>
  <c r="M10" i="7" s="1"/>
  <c r="J10" i="7"/>
  <c r="I10" i="7"/>
  <c r="L9" i="7"/>
  <c r="K9" i="7"/>
  <c r="M9" i="7" s="1"/>
  <c r="J9" i="7"/>
  <c r="I9" i="7"/>
  <c r="L8" i="7"/>
  <c r="K8" i="7"/>
  <c r="M8" i="7"/>
  <c r="J8" i="7"/>
  <c r="I8" i="7"/>
  <c r="L7" i="7"/>
  <c r="K7" i="7"/>
  <c r="M7" i="7" s="1"/>
  <c r="J7" i="7"/>
  <c r="I7" i="7"/>
  <c r="L6" i="7"/>
  <c r="K6" i="7"/>
  <c r="M6" i="7" s="1"/>
  <c r="J6" i="7"/>
  <c r="I6" i="7"/>
  <c r="L5" i="7"/>
  <c r="K5" i="7"/>
  <c r="M5" i="7"/>
  <c r="J5" i="7"/>
  <c r="I5" i="7"/>
  <c r="L4" i="7"/>
  <c r="K4" i="7"/>
  <c r="M4" i="7"/>
  <c r="J4" i="7"/>
  <c r="I4" i="7"/>
  <c r="L3" i="7"/>
  <c r="K3" i="7"/>
  <c r="M3" i="7" s="1"/>
  <c r="J3" i="7"/>
  <c r="B218" i="2"/>
  <c r="D116" i="1"/>
  <c r="G116" i="1" s="1"/>
  <c r="C177" i="3"/>
  <c r="C177" i="4" s="1"/>
  <c r="C177" i="5" s="1"/>
  <c r="C178" i="3"/>
  <c r="C178" i="4" s="1"/>
  <c r="C178" i="5" s="1"/>
  <c r="C179" i="3"/>
  <c r="C179" i="4" s="1"/>
  <c r="C179" i="5" s="1"/>
  <c r="C180" i="3"/>
  <c r="C180" i="4" s="1"/>
  <c r="C180" i="5" s="1"/>
  <c r="C181" i="3"/>
  <c r="C181" i="4" s="1"/>
  <c r="C181" i="5" s="1"/>
  <c r="J171" i="2"/>
  <c r="J171" i="3" s="1"/>
  <c r="J171" i="4" s="1"/>
  <c r="J171" i="5"/>
  <c r="J172" i="2"/>
  <c r="J172" i="3" s="1"/>
  <c r="J172" i="4" s="1"/>
  <c r="J172" i="5" s="1"/>
  <c r="J173" i="2"/>
  <c r="J173" i="3" s="1"/>
  <c r="J173" i="4" s="1"/>
  <c r="J173" i="5" s="1"/>
  <c r="J174" i="2"/>
  <c r="J174" i="3" s="1"/>
  <c r="J174" i="4" s="1"/>
  <c r="J174" i="5" s="1"/>
  <c r="J175" i="2"/>
  <c r="J175" i="3" s="1"/>
  <c r="J175" i="4" s="1"/>
  <c r="J175" i="5" s="1"/>
  <c r="J176" i="2"/>
  <c r="J176" i="3" s="1"/>
  <c r="J176" i="4" s="1"/>
  <c r="J176" i="5" s="1"/>
  <c r="J177" i="2"/>
  <c r="J177" i="3" s="1"/>
  <c r="J177" i="4" s="1"/>
  <c r="J177" i="5" s="1"/>
  <c r="J178" i="2"/>
  <c r="J178" i="3" s="1"/>
  <c r="J178" i="4" s="1"/>
  <c r="J178" i="5" s="1"/>
  <c r="J179" i="2"/>
  <c r="J179" i="3" s="1"/>
  <c r="J179" i="4" s="1"/>
  <c r="J179" i="5" s="1"/>
  <c r="J180" i="2"/>
  <c r="J180" i="3" s="1"/>
  <c r="J180" i="4" s="1"/>
  <c r="J180" i="5" s="1"/>
  <c r="J181" i="2"/>
  <c r="J181" i="3" s="1"/>
  <c r="J181" i="4" s="1"/>
  <c r="J181" i="5" s="1"/>
  <c r="J182" i="2"/>
  <c r="J182" i="3" s="1"/>
  <c r="J182" i="4" s="1"/>
  <c r="J182" i="5" s="1"/>
  <c r="J183" i="2"/>
  <c r="J183" i="3" s="1"/>
  <c r="J183" i="4" s="1"/>
  <c r="J183" i="5" s="1"/>
  <c r="J184" i="2"/>
  <c r="J184" i="3" s="1"/>
  <c r="J184" i="4" s="1"/>
  <c r="J184" i="5" s="1"/>
  <c r="J185" i="2"/>
  <c r="J185" i="3" s="1"/>
  <c r="J185" i="4" s="1"/>
  <c r="J185" i="5" s="1"/>
  <c r="J186" i="2"/>
  <c r="J186" i="3" s="1"/>
  <c r="J186" i="4" s="1"/>
  <c r="J186" i="5" s="1"/>
  <c r="J187" i="2"/>
  <c r="J187" i="3"/>
  <c r="J187" i="4" s="1"/>
  <c r="J187" i="5" s="1"/>
  <c r="J170" i="2"/>
  <c r="J170" i="3" s="1"/>
  <c r="J170" i="4" s="1"/>
  <c r="J170" i="5" s="1"/>
  <c r="F174" i="2"/>
  <c r="F174" i="3" s="1"/>
  <c r="F174" i="4" s="1"/>
  <c r="F174" i="5" s="1"/>
  <c r="F175" i="2"/>
  <c r="F175" i="3" s="1"/>
  <c r="F175" i="4" s="1"/>
  <c r="F175" i="5" s="1"/>
  <c r="F176" i="2"/>
  <c r="F176" i="3" s="1"/>
  <c r="F176" i="4" s="1"/>
  <c r="F176" i="5" s="1"/>
  <c r="F177" i="2"/>
  <c r="F177" i="3" s="1"/>
  <c r="F177" i="4" s="1"/>
  <c r="F177" i="5" s="1"/>
  <c r="F178" i="2"/>
  <c r="F178" i="3" s="1"/>
  <c r="F178" i="4" s="1"/>
  <c r="F178" i="5" s="1"/>
  <c r="F179" i="2"/>
  <c r="F179" i="3" s="1"/>
  <c r="F179" i="4" s="1"/>
  <c r="F179" i="5" s="1"/>
  <c r="F180" i="2"/>
  <c r="F180" i="3" s="1"/>
  <c r="F180" i="4" s="1"/>
  <c r="F180" i="5" s="1"/>
  <c r="F181" i="2"/>
  <c r="F181" i="3" s="1"/>
  <c r="F181" i="4" s="1"/>
  <c r="F181" i="5" s="1"/>
  <c r="F182" i="2"/>
  <c r="F182" i="3" s="1"/>
  <c r="F182" i="4" s="1"/>
  <c r="F182" i="5" s="1"/>
  <c r="F183" i="2"/>
  <c r="F183" i="3" s="1"/>
  <c r="F183" i="4" s="1"/>
  <c r="F183" i="5" s="1"/>
  <c r="F184" i="2"/>
  <c r="F184" i="3" s="1"/>
  <c r="F184" i="4" s="1"/>
  <c r="F184" i="5" s="1"/>
  <c r="F185" i="2"/>
  <c r="F185" i="3" s="1"/>
  <c r="F185" i="4" s="1"/>
  <c r="F185" i="5" s="1"/>
  <c r="F186" i="2"/>
  <c r="F186" i="3"/>
  <c r="F186" i="4" s="1"/>
  <c r="F186" i="5" s="1"/>
  <c r="F187" i="2"/>
  <c r="F187" i="3" s="1"/>
  <c r="F187" i="4" s="1"/>
  <c r="F187" i="5" s="1"/>
  <c r="F173" i="2"/>
  <c r="F173" i="3" s="1"/>
  <c r="F173" i="4" s="1"/>
  <c r="F173" i="5" s="1"/>
  <c r="B183" i="2"/>
  <c r="B183" i="3" s="1"/>
  <c r="B183" i="4" s="1"/>
  <c r="B183" i="5" s="1"/>
  <c r="B184" i="2"/>
  <c r="B184" i="3" s="1"/>
  <c r="B184" i="4" s="1"/>
  <c r="B184" i="5" s="1"/>
  <c r="B185" i="2"/>
  <c r="B185" i="3" s="1"/>
  <c r="B185" i="4" s="1"/>
  <c r="B185" i="5" s="1"/>
  <c r="B186" i="2"/>
  <c r="B186" i="3" s="1"/>
  <c r="B186" i="4" s="1"/>
  <c r="B186" i="5" s="1"/>
  <c r="B187" i="2"/>
  <c r="B187" i="3" s="1"/>
  <c r="B187" i="4" s="1"/>
  <c r="B187" i="5" s="1"/>
  <c r="B182" i="2"/>
  <c r="B182" i="3" s="1"/>
  <c r="B182" i="4" s="1"/>
  <c r="B182" i="5" s="1"/>
  <c r="C171" i="2"/>
  <c r="C171" i="3" s="1"/>
  <c r="C171" i="4" s="1"/>
  <c r="C171" i="5" s="1"/>
  <c r="C172" i="2"/>
  <c r="C173" i="2"/>
  <c r="C173" i="3" s="1"/>
  <c r="C173" i="4" s="1"/>
  <c r="C174" i="2"/>
  <c r="C174" i="3" s="1"/>
  <c r="C174" i="4" s="1"/>
  <c r="C174" i="5" s="1"/>
  <c r="C175" i="2"/>
  <c r="C175" i="3" s="1"/>
  <c r="C176" i="2"/>
  <c r="C176" i="3" s="1"/>
  <c r="C176" i="4" s="1"/>
  <c r="C176" i="5" s="1"/>
  <c r="C182" i="2"/>
  <c r="C182" i="3" s="1"/>
  <c r="C182" i="4" s="1"/>
  <c r="C182" i="5" s="1"/>
  <c r="C183" i="2"/>
  <c r="C183" i="3" s="1"/>
  <c r="C183" i="4" s="1"/>
  <c r="C183" i="5" s="1"/>
  <c r="C184" i="2"/>
  <c r="C184" i="3" s="1"/>
  <c r="C184" i="4" s="1"/>
  <c r="C184" i="5" s="1"/>
  <c r="C185" i="2"/>
  <c r="C185" i="3" s="1"/>
  <c r="C185" i="4" s="1"/>
  <c r="C185" i="5" s="1"/>
  <c r="C186" i="2"/>
  <c r="C186" i="3" s="1"/>
  <c r="C186" i="4" s="1"/>
  <c r="C186" i="5" s="1"/>
  <c r="C187" i="2"/>
  <c r="C187" i="3" s="1"/>
  <c r="C187" i="4" s="1"/>
  <c r="C187" i="5" s="1"/>
  <c r="C170" i="2"/>
  <c r="C170" i="3" s="1"/>
  <c r="C170" i="4" s="1"/>
  <c r="C170" i="5" s="1"/>
  <c r="D210" i="1"/>
  <c r="N240" i="1" s="1"/>
  <c r="C40" i="6" s="1"/>
  <c r="C210" i="1"/>
  <c r="N233" i="5"/>
  <c r="H233" i="5"/>
  <c r="G57" i="6"/>
  <c r="N233" i="4"/>
  <c r="F31" i="6" s="1"/>
  <c r="H31" i="6" s="1"/>
  <c r="H233" i="4"/>
  <c r="F57" i="6" s="1"/>
  <c r="N233" i="3"/>
  <c r="H233" i="3"/>
  <c r="E57" i="6"/>
  <c r="N233" i="2"/>
  <c r="H233" i="2"/>
  <c r="D57" i="6" s="1"/>
  <c r="J237" i="1"/>
  <c r="C70" i="6" s="1"/>
  <c r="J235" i="1"/>
  <c r="C68" i="6" s="1"/>
  <c r="N233" i="1"/>
  <c r="C31" i="6" s="1"/>
  <c r="J233" i="1"/>
  <c r="C66" i="6" s="1"/>
  <c r="H233" i="1"/>
  <c r="C57" i="6" s="1"/>
  <c r="N188" i="1"/>
  <c r="N234" i="1" s="1"/>
  <c r="C32" i="6" s="1"/>
  <c r="J209" i="1"/>
  <c r="J53" i="1"/>
  <c r="J54" i="1"/>
  <c r="C207" i="2"/>
  <c r="N3" i="1"/>
  <c r="N4" i="1"/>
  <c r="F3" i="1"/>
  <c r="C4" i="1"/>
  <c r="E4" i="1" s="1"/>
  <c r="A4" i="1"/>
  <c r="H8" i="2"/>
  <c r="H8" i="3" s="1"/>
  <c r="H8" i="4" s="1"/>
  <c r="H8" i="5" s="1"/>
  <c r="H7" i="2"/>
  <c r="N3" i="2" s="1"/>
  <c r="N4" i="2" s="1"/>
  <c r="C8" i="2"/>
  <c r="F3" i="2" s="1"/>
  <c r="C9" i="2"/>
  <c r="C9" i="3" s="1"/>
  <c r="C9" i="4" s="1"/>
  <c r="C9" i="5" s="1"/>
  <c r="C7" i="2"/>
  <c r="A4" i="2" s="1"/>
  <c r="C52" i="2"/>
  <c r="H150" i="2"/>
  <c r="H150" i="3"/>
  <c r="H150" i="4" s="1"/>
  <c r="H150" i="5" s="1"/>
  <c r="F150" i="2"/>
  <c r="F150" i="3" s="1"/>
  <c r="F150" i="4" s="1"/>
  <c r="F150" i="5" s="1"/>
  <c r="E150" i="2"/>
  <c r="C150" i="2"/>
  <c r="C150" i="3"/>
  <c r="C150" i="4" s="1"/>
  <c r="C150" i="5" s="1"/>
  <c r="D150" i="2"/>
  <c r="D150" i="3" s="1"/>
  <c r="D150" i="4" s="1"/>
  <c r="C161" i="2"/>
  <c r="C161" i="3" s="1"/>
  <c r="C161" i="4" s="1"/>
  <c r="C161" i="5" s="1"/>
  <c r="H156" i="2"/>
  <c r="H156" i="3" s="1"/>
  <c r="H156" i="4" s="1"/>
  <c r="H156" i="5" s="1"/>
  <c r="H157" i="2"/>
  <c r="H157" i="3" s="1"/>
  <c r="H157" i="4" s="1"/>
  <c r="H157" i="5" s="1"/>
  <c r="C156" i="2"/>
  <c r="C156" i="3" s="1"/>
  <c r="C156" i="4" s="1"/>
  <c r="C156" i="5" s="1"/>
  <c r="D156" i="2"/>
  <c r="D156" i="3"/>
  <c r="D156" i="4" s="1"/>
  <c r="E156" i="2"/>
  <c r="E156" i="3" s="1"/>
  <c r="E156" i="4" s="1"/>
  <c r="E156" i="5" s="1"/>
  <c r="F156" i="2"/>
  <c r="C157" i="2"/>
  <c r="C157" i="3" s="1"/>
  <c r="C157" i="4" s="1"/>
  <c r="C157" i="5" s="1"/>
  <c r="D157" i="2"/>
  <c r="D157" i="3"/>
  <c r="D157" i="4"/>
  <c r="D157" i="5" s="1"/>
  <c r="E157" i="2"/>
  <c r="E157" i="3" s="1"/>
  <c r="E157" i="4" s="1"/>
  <c r="F157" i="2"/>
  <c r="E52" i="2"/>
  <c r="F36" i="8" s="1"/>
  <c r="D52" i="2"/>
  <c r="D161" i="2"/>
  <c r="D161" i="3" s="1"/>
  <c r="F161" i="2"/>
  <c r="D155" i="2"/>
  <c r="E155" i="2"/>
  <c r="E155" i="3" s="1"/>
  <c r="E155" i="4" s="1"/>
  <c r="E155" i="5" s="1"/>
  <c r="F155" i="2"/>
  <c r="F155" i="3" s="1"/>
  <c r="C155" i="2"/>
  <c r="C155" i="3" s="1"/>
  <c r="C155" i="4" s="1"/>
  <c r="C155" i="5" s="1"/>
  <c r="H155" i="2"/>
  <c r="H155" i="3" s="1"/>
  <c r="H155" i="4" s="1"/>
  <c r="H155" i="5" s="1"/>
  <c r="D158" i="2"/>
  <c r="D158" i="3"/>
  <c r="D158" i="4" s="1"/>
  <c r="D158" i="5" s="1"/>
  <c r="E158" i="2"/>
  <c r="F158" i="2"/>
  <c r="F158" i="3" s="1"/>
  <c r="F158" i="4" s="1"/>
  <c r="F158" i="5" s="1"/>
  <c r="C158" i="2"/>
  <c r="C158" i="3" s="1"/>
  <c r="C158" i="4" s="1"/>
  <c r="C158" i="5" s="1"/>
  <c r="H158" i="2"/>
  <c r="H158" i="3" s="1"/>
  <c r="H158" i="4" s="1"/>
  <c r="H158" i="5" s="1"/>
  <c r="C160" i="2"/>
  <c r="D160" i="2"/>
  <c r="D160" i="3" s="1"/>
  <c r="D160" i="4" s="1"/>
  <c r="D160" i="5" s="1"/>
  <c r="F160" i="2"/>
  <c r="F160" i="3" s="1"/>
  <c r="C162" i="2"/>
  <c r="C162" i="3" s="1"/>
  <c r="C162" i="4" s="1"/>
  <c r="C162" i="5" s="1"/>
  <c r="D162" i="2"/>
  <c r="F162" i="2"/>
  <c r="F162" i="3" s="1"/>
  <c r="F162" i="4" s="1"/>
  <c r="F162" i="5" s="1"/>
  <c r="D151" i="2"/>
  <c r="D151" i="3" s="1"/>
  <c r="D151" i="4" s="1"/>
  <c r="D151" i="5" s="1"/>
  <c r="E151" i="2"/>
  <c r="F151" i="2"/>
  <c r="F151" i="3" s="1"/>
  <c r="C151" i="2"/>
  <c r="C151" i="3" s="1"/>
  <c r="C151" i="4" s="1"/>
  <c r="C151" i="5" s="1"/>
  <c r="H151" i="2"/>
  <c r="H151" i="3" s="1"/>
  <c r="H151" i="4" s="1"/>
  <c r="H151" i="5" s="1"/>
  <c r="D152" i="2"/>
  <c r="D152" i="3" s="1"/>
  <c r="D152" i="4" s="1"/>
  <c r="E152" i="2"/>
  <c r="E152" i="3" s="1"/>
  <c r="F152" i="2"/>
  <c r="F152" i="3" s="1"/>
  <c r="F152" i="4" s="1"/>
  <c r="F152" i="5" s="1"/>
  <c r="C152" i="2"/>
  <c r="C152" i="3" s="1"/>
  <c r="C152" i="4" s="1"/>
  <c r="C152" i="5" s="1"/>
  <c r="H152" i="2"/>
  <c r="H152" i="3" s="1"/>
  <c r="H152" i="4" s="1"/>
  <c r="H152" i="5" s="1"/>
  <c r="D122" i="2"/>
  <c r="E122" i="2"/>
  <c r="E122" i="3" s="1"/>
  <c r="E122" i="4" s="1"/>
  <c r="E122" i="5" s="1"/>
  <c r="D123" i="2"/>
  <c r="E123" i="2"/>
  <c r="E123" i="3"/>
  <c r="D124" i="2"/>
  <c r="D124" i="3" s="1"/>
  <c r="D124" i="4" s="1"/>
  <c r="D124" i="5" s="1"/>
  <c r="E124" i="2"/>
  <c r="E124" i="3" s="1"/>
  <c r="E124" i="4" s="1"/>
  <c r="E124" i="5" s="1"/>
  <c r="B132" i="2"/>
  <c r="B132" i="3" s="1"/>
  <c r="B132" i="4" s="1"/>
  <c r="B132" i="5" s="1"/>
  <c r="B133" i="2"/>
  <c r="B133" i="3" s="1"/>
  <c r="B133" i="4" s="1"/>
  <c r="B133" i="5" s="1"/>
  <c r="B134" i="2"/>
  <c r="B134" i="3"/>
  <c r="B134" i="4"/>
  <c r="B134" i="5" s="1"/>
  <c r="B135" i="2"/>
  <c r="B135" i="3" s="1"/>
  <c r="B135" i="4" s="1"/>
  <c r="B135" i="5" s="1"/>
  <c r="B136" i="2"/>
  <c r="B136" i="3" s="1"/>
  <c r="B136" i="4" s="1"/>
  <c r="B136" i="5" s="1"/>
  <c r="B137" i="2"/>
  <c r="B137" i="3" s="1"/>
  <c r="B138" i="2"/>
  <c r="B138" i="3" s="1"/>
  <c r="B138" i="4" s="1"/>
  <c r="B138" i="5" s="1"/>
  <c r="B139" i="2"/>
  <c r="B139" i="3"/>
  <c r="B139" i="4"/>
  <c r="B139" i="5" s="1"/>
  <c r="B140" i="2"/>
  <c r="B140" i="3" s="1"/>
  <c r="B140" i="4" s="1"/>
  <c r="B140" i="5" s="1"/>
  <c r="E131" i="2"/>
  <c r="E131" i="3" s="1"/>
  <c r="E131" i="4" s="1"/>
  <c r="E131" i="5" s="1"/>
  <c r="E132" i="2"/>
  <c r="E132" i="3" s="1"/>
  <c r="E132" i="4" s="1"/>
  <c r="E132" i="5" s="1"/>
  <c r="E133" i="2"/>
  <c r="E133" i="3" s="1"/>
  <c r="E133" i="4" s="1"/>
  <c r="E133" i="5" s="1"/>
  <c r="E134" i="2"/>
  <c r="E134" i="3"/>
  <c r="E134" i="4"/>
  <c r="E134" i="5"/>
  <c r="E135" i="2"/>
  <c r="E135" i="3" s="1"/>
  <c r="E135" i="4" s="1"/>
  <c r="E135" i="5" s="1"/>
  <c r="E136" i="2"/>
  <c r="E136" i="3" s="1"/>
  <c r="E136" i="4" s="1"/>
  <c r="E136" i="5" s="1"/>
  <c r="E137" i="2"/>
  <c r="E139" i="2"/>
  <c r="E139" i="3" s="1"/>
  <c r="E139" i="4" s="1"/>
  <c r="E139" i="5" s="1"/>
  <c r="E140" i="2"/>
  <c r="E140" i="3"/>
  <c r="E140" i="4"/>
  <c r="E140" i="5" s="1"/>
  <c r="E141" i="2"/>
  <c r="E141" i="3" s="1"/>
  <c r="E141" i="4" s="1"/>
  <c r="E141" i="5" s="1"/>
  <c r="H134" i="2"/>
  <c r="H134" i="3" s="1"/>
  <c r="H134" i="4" s="1"/>
  <c r="H134" i="5" s="1"/>
  <c r="H135" i="2"/>
  <c r="H135" i="3" s="1"/>
  <c r="H135" i="4" s="1"/>
  <c r="H135" i="5" s="1"/>
  <c r="H136" i="2"/>
  <c r="H136" i="3"/>
  <c r="H136" i="4" s="1"/>
  <c r="H136" i="5" s="1"/>
  <c r="H137" i="2"/>
  <c r="H137" i="3"/>
  <c r="H137" i="4" s="1"/>
  <c r="H137" i="5" s="1"/>
  <c r="H138" i="2"/>
  <c r="H138" i="3" s="1"/>
  <c r="H138" i="4" s="1"/>
  <c r="H138" i="5" s="1"/>
  <c r="H139" i="2"/>
  <c r="H139" i="3" s="1"/>
  <c r="H139" i="4" s="1"/>
  <c r="H139" i="5" s="1"/>
  <c r="H140" i="2"/>
  <c r="H140" i="3" s="1"/>
  <c r="H140" i="4" s="1"/>
  <c r="H140" i="5" s="1"/>
  <c r="H141" i="2"/>
  <c r="H141" i="3" s="1"/>
  <c r="H141" i="4" s="1"/>
  <c r="H141" i="5" s="1"/>
  <c r="A195" i="2"/>
  <c r="A195" i="3" s="1"/>
  <c r="A195" i="4" s="1"/>
  <c r="A195" i="5" s="1"/>
  <c r="C195" i="2"/>
  <c r="C195" i="3" s="1"/>
  <c r="C195" i="4" s="1"/>
  <c r="C195" i="5" s="1"/>
  <c r="B195" i="2"/>
  <c r="A196" i="2"/>
  <c r="A196" i="3" s="1"/>
  <c r="A196" i="4" s="1"/>
  <c r="A196" i="5" s="1"/>
  <c r="C196" i="2"/>
  <c r="C196" i="3"/>
  <c r="C196" i="4" s="1"/>
  <c r="B196" i="2"/>
  <c r="B196" i="3" s="1"/>
  <c r="A197" i="2"/>
  <c r="A197" i="3" s="1"/>
  <c r="A197" i="4" s="1"/>
  <c r="A197" i="5" s="1"/>
  <c r="C197" i="2"/>
  <c r="C197" i="3" s="1"/>
  <c r="B197" i="2"/>
  <c r="L195" i="2"/>
  <c r="L195" i="3" s="1"/>
  <c r="L195" i="4" s="1"/>
  <c r="L195" i="5" s="1"/>
  <c r="L196" i="2"/>
  <c r="L196" i="3" s="1"/>
  <c r="L196" i="4" s="1"/>
  <c r="L196" i="5" s="1"/>
  <c r="L197" i="2"/>
  <c r="L197" i="3"/>
  <c r="L197" i="4" s="1"/>
  <c r="L197" i="5" s="1"/>
  <c r="G122" i="1"/>
  <c r="G123" i="1"/>
  <c r="G124" i="1"/>
  <c r="D195" i="1"/>
  <c r="D196" i="1"/>
  <c r="D197" i="1"/>
  <c r="L199" i="1"/>
  <c r="J15" i="1"/>
  <c r="K15" i="1"/>
  <c r="D3" i="8" s="1"/>
  <c r="K16" i="1"/>
  <c r="J17" i="1"/>
  <c r="K17" i="1"/>
  <c r="D5" i="8" s="1"/>
  <c r="K18" i="1"/>
  <c r="D6" i="8"/>
  <c r="K19" i="1"/>
  <c r="D7" i="8" s="1"/>
  <c r="K37" i="1"/>
  <c r="D23" i="8" s="1"/>
  <c r="K38" i="1"/>
  <c r="D24" i="8" s="1"/>
  <c r="K39" i="1"/>
  <c r="D25" i="8"/>
  <c r="K52" i="1"/>
  <c r="D36" i="8" s="1"/>
  <c r="K53" i="1"/>
  <c r="D37" i="8" s="1"/>
  <c r="K54" i="1"/>
  <c r="D38" i="8" s="1"/>
  <c r="K64" i="1"/>
  <c r="K65" i="1"/>
  <c r="D47" i="8" s="1"/>
  <c r="K66" i="1"/>
  <c r="D48" i="8" s="1"/>
  <c r="K76" i="1"/>
  <c r="D56" i="8" s="1"/>
  <c r="K77" i="1"/>
  <c r="D57" i="8" s="1"/>
  <c r="K78" i="1"/>
  <c r="D58" i="8" s="1"/>
  <c r="K88" i="1"/>
  <c r="D66" i="8"/>
  <c r="K89" i="1"/>
  <c r="D67" i="8" s="1"/>
  <c r="K90" i="1"/>
  <c r="D68" i="8" s="1"/>
  <c r="J91" i="1"/>
  <c r="K91" i="1"/>
  <c r="A198" i="2"/>
  <c r="C198" i="2"/>
  <c r="B198" i="2"/>
  <c r="B198" i="3" s="1"/>
  <c r="B198" i="4" s="1"/>
  <c r="B198" i="5" s="1"/>
  <c r="F52" i="2"/>
  <c r="F52" i="3" s="1"/>
  <c r="C53" i="2"/>
  <c r="I53" i="2" s="1"/>
  <c r="D53" i="2"/>
  <c r="E37" i="8" s="1"/>
  <c r="E53" i="2"/>
  <c r="F37" i="8" s="1"/>
  <c r="C54" i="2"/>
  <c r="J54" i="2" s="1"/>
  <c r="D54" i="2"/>
  <c r="E38" i="8" s="1"/>
  <c r="E54" i="2"/>
  <c r="F38" i="8" s="1"/>
  <c r="H196" i="5"/>
  <c r="H196" i="4"/>
  <c r="H196" i="3"/>
  <c r="H196" i="2"/>
  <c r="B160" i="2"/>
  <c r="B160" i="3"/>
  <c r="B160" i="4" s="1"/>
  <c r="B160" i="5" s="1"/>
  <c r="B161" i="2"/>
  <c r="B161" i="3" s="1"/>
  <c r="B161" i="4" s="1"/>
  <c r="B161" i="5" s="1"/>
  <c r="B162" i="2"/>
  <c r="B162" i="3" s="1"/>
  <c r="B162" i="4" s="1"/>
  <c r="B162" i="5" s="1"/>
  <c r="A161" i="2"/>
  <c r="A161" i="3" s="1"/>
  <c r="A161" i="4" s="1"/>
  <c r="A161" i="5" s="1"/>
  <c r="A162" i="2"/>
  <c r="A162" i="3"/>
  <c r="A162" i="4" s="1"/>
  <c r="A162" i="5" s="1"/>
  <c r="B155" i="2"/>
  <c r="B155" i="3" s="1"/>
  <c r="B155" i="4" s="1"/>
  <c r="B155" i="5" s="1"/>
  <c r="B156" i="2"/>
  <c r="B156" i="3"/>
  <c r="B156" i="4" s="1"/>
  <c r="B156" i="5" s="1"/>
  <c r="B157" i="2"/>
  <c r="B157" i="3" s="1"/>
  <c r="B157" i="4" s="1"/>
  <c r="B157" i="5" s="1"/>
  <c r="B158" i="2"/>
  <c r="B158" i="3"/>
  <c r="B158" i="4" s="1"/>
  <c r="B158" i="5" s="1"/>
  <c r="A156" i="2"/>
  <c r="A156" i="3" s="1"/>
  <c r="A156" i="4" s="1"/>
  <c r="A156" i="5" s="1"/>
  <c r="A157" i="2"/>
  <c r="A157" i="3" s="1"/>
  <c r="A157" i="4" s="1"/>
  <c r="A157" i="5" s="1"/>
  <c r="A158" i="2"/>
  <c r="A158" i="3" s="1"/>
  <c r="A158" i="4" s="1"/>
  <c r="A158" i="5" s="1"/>
  <c r="B150" i="2"/>
  <c r="B150" i="3" s="1"/>
  <c r="B150" i="4" s="1"/>
  <c r="B150" i="5" s="1"/>
  <c r="B151" i="2"/>
  <c r="B151" i="3" s="1"/>
  <c r="B151" i="4" s="1"/>
  <c r="B151" i="5" s="1"/>
  <c r="B152" i="2"/>
  <c r="B152" i="3" s="1"/>
  <c r="B152" i="4" s="1"/>
  <c r="B152" i="5" s="1"/>
  <c r="A151" i="2"/>
  <c r="A151" i="3" s="1"/>
  <c r="A151" i="4" s="1"/>
  <c r="A151" i="5" s="1"/>
  <c r="A152" i="2"/>
  <c r="A152" i="3" s="1"/>
  <c r="A152" i="4" s="1"/>
  <c r="A152" i="5" s="1"/>
  <c r="A160" i="2"/>
  <c r="A160" i="3" s="1"/>
  <c r="A160" i="4" s="1"/>
  <c r="A160" i="5" s="1"/>
  <c r="A155" i="2"/>
  <c r="A155" i="3" s="1"/>
  <c r="A155" i="4" s="1"/>
  <c r="A155" i="5" s="1"/>
  <c r="A150" i="2"/>
  <c r="A150" i="3" s="1"/>
  <c r="A150" i="4" s="1"/>
  <c r="A150" i="5" s="1"/>
  <c r="G154" i="5"/>
  <c r="I154" i="5"/>
  <c r="G154" i="4"/>
  <c r="I154" i="4" s="1"/>
  <c r="G154" i="3"/>
  <c r="I154" i="3" s="1"/>
  <c r="G154" i="2"/>
  <c r="I154" i="2" s="1"/>
  <c r="G150" i="1"/>
  <c r="I150" i="1" s="1"/>
  <c r="G151" i="1"/>
  <c r="I151" i="1" s="1"/>
  <c r="G152" i="1"/>
  <c r="I152" i="1" s="1"/>
  <c r="I153" i="1" s="1"/>
  <c r="H235" i="1" s="1"/>
  <c r="C59" i="6" s="1"/>
  <c r="G156" i="1"/>
  <c r="I156" i="1" s="1"/>
  <c r="G155" i="1"/>
  <c r="I155" i="1" s="1"/>
  <c r="G157" i="1"/>
  <c r="I157" i="1" s="1"/>
  <c r="G158" i="1"/>
  <c r="I158" i="1" s="1"/>
  <c r="I160" i="1"/>
  <c r="I161" i="1"/>
  <c r="I162" i="1"/>
  <c r="G154" i="1"/>
  <c r="I154" i="1"/>
  <c r="D117" i="1"/>
  <c r="G117" i="1" s="1"/>
  <c r="D118" i="1"/>
  <c r="G118" i="1" s="1"/>
  <c r="D198" i="1"/>
  <c r="J39" i="1"/>
  <c r="H65" i="2"/>
  <c r="H65" i="3"/>
  <c r="H65" i="4" s="1"/>
  <c r="H65" i="5" s="1"/>
  <c r="J66" i="1"/>
  <c r="H76" i="2"/>
  <c r="H76" i="3" s="1"/>
  <c r="H76" i="4" s="1"/>
  <c r="H76" i="5" s="1"/>
  <c r="H77" i="2"/>
  <c r="H77" i="3" s="1"/>
  <c r="H77" i="4" s="1"/>
  <c r="H77" i="5" s="1"/>
  <c r="H88" i="2"/>
  <c r="H88" i="3" s="1"/>
  <c r="H88" i="4" s="1"/>
  <c r="H88" i="5" s="1"/>
  <c r="J88" i="1"/>
  <c r="J90" i="1"/>
  <c r="A207" i="2"/>
  <c r="A207" i="3" s="1"/>
  <c r="A207" i="4" s="1"/>
  <c r="A207" i="5" s="1"/>
  <c r="B207" i="2"/>
  <c r="B207" i="3" s="1"/>
  <c r="B207" i="4" s="1"/>
  <c r="B207" i="5" s="1"/>
  <c r="D207" i="2"/>
  <c r="D207" i="3" s="1"/>
  <c r="D207" i="4" s="1"/>
  <c r="A208" i="2"/>
  <c r="A208" i="3" s="1"/>
  <c r="A208" i="4" s="1"/>
  <c r="A208" i="5" s="1"/>
  <c r="B208" i="2"/>
  <c r="B208" i="3" s="1"/>
  <c r="B208" i="4" s="1"/>
  <c r="B208" i="5" s="1"/>
  <c r="C208" i="2"/>
  <c r="C208" i="3" s="1"/>
  <c r="D208" i="2"/>
  <c r="A209" i="2"/>
  <c r="A209" i="3" s="1"/>
  <c r="A209" i="4" s="1"/>
  <c r="A209" i="5" s="1"/>
  <c r="B209" i="2"/>
  <c r="B209" i="3" s="1"/>
  <c r="B209" i="4" s="1"/>
  <c r="B209" i="5" s="1"/>
  <c r="C209" i="2"/>
  <c r="C209" i="3" s="1"/>
  <c r="C209" i="4" s="1"/>
  <c r="C209" i="5" s="1"/>
  <c r="D209" i="2"/>
  <c r="D209" i="3" s="1"/>
  <c r="D209" i="4" s="1"/>
  <c r="D209" i="5" s="1"/>
  <c r="B206" i="2"/>
  <c r="B206" i="3" s="1"/>
  <c r="B206" i="4" s="1"/>
  <c r="B206" i="5" s="1"/>
  <c r="K196" i="2"/>
  <c r="K196" i="3" s="1"/>
  <c r="K196" i="4" s="1"/>
  <c r="K196" i="5" s="1"/>
  <c r="K197" i="2"/>
  <c r="K197" i="3" s="1"/>
  <c r="K197" i="4" s="1"/>
  <c r="K197" i="5" s="1"/>
  <c r="K198" i="2"/>
  <c r="K198" i="3" s="1"/>
  <c r="K198" i="4" s="1"/>
  <c r="K198" i="5" s="1"/>
  <c r="L198" i="2"/>
  <c r="G134" i="2"/>
  <c r="G134" i="3" s="1"/>
  <c r="G134" i="4" s="1"/>
  <c r="G134" i="5" s="1"/>
  <c r="G135" i="2"/>
  <c r="G135" i="3"/>
  <c r="G135" i="4" s="1"/>
  <c r="G135" i="5" s="1"/>
  <c r="G136" i="2"/>
  <c r="G136" i="3" s="1"/>
  <c r="G136" i="4" s="1"/>
  <c r="G136" i="5" s="1"/>
  <c r="G137" i="2"/>
  <c r="G137" i="3" s="1"/>
  <c r="G137" i="4" s="1"/>
  <c r="G137" i="5" s="1"/>
  <c r="G138" i="2"/>
  <c r="G138" i="3" s="1"/>
  <c r="G138" i="4" s="1"/>
  <c r="G138" i="5" s="1"/>
  <c r="G139" i="2"/>
  <c r="G139" i="3"/>
  <c r="G139" i="4" s="1"/>
  <c r="G139" i="5" s="1"/>
  <c r="G140" i="2"/>
  <c r="G140" i="3"/>
  <c r="G140" i="4" s="1"/>
  <c r="G140" i="5" s="1"/>
  <c r="G141" i="2"/>
  <c r="G141" i="3" s="1"/>
  <c r="G141" i="4" s="1"/>
  <c r="G141" i="5" s="1"/>
  <c r="E138" i="2"/>
  <c r="B141" i="2"/>
  <c r="J233" i="2" s="1"/>
  <c r="D66" i="6" s="1"/>
  <c r="A123" i="2"/>
  <c r="A123" i="3" s="1"/>
  <c r="A123" i="4" s="1"/>
  <c r="A123" i="5" s="1"/>
  <c r="B123" i="2"/>
  <c r="B123" i="3" s="1"/>
  <c r="B123" i="4" s="1"/>
  <c r="B123" i="5" s="1"/>
  <c r="C123" i="2"/>
  <c r="C123" i="3" s="1"/>
  <c r="C123" i="4" s="1"/>
  <c r="C123" i="5" s="1"/>
  <c r="A124" i="2"/>
  <c r="A124" i="3" s="1"/>
  <c r="A124" i="4" s="1"/>
  <c r="A124" i="5" s="1"/>
  <c r="B124" i="2"/>
  <c r="B124" i="3" s="1"/>
  <c r="B124" i="4" s="1"/>
  <c r="B124" i="5" s="1"/>
  <c r="C124" i="2"/>
  <c r="C124" i="3"/>
  <c r="C124" i="4" s="1"/>
  <c r="C124" i="5" s="1"/>
  <c r="A125" i="2"/>
  <c r="A125" i="3" s="1"/>
  <c r="A125" i="4" s="1"/>
  <c r="A125" i="5" s="1"/>
  <c r="B125" i="2"/>
  <c r="B125" i="3" s="1"/>
  <c r="B125" i="4" s="1"/>
  <c r="B125" i="5" s="1"/>
  <c r="C125" i="2"/>
  <c r="C125" i="3"/>
  <c r="C125" i="4" s="1"/>
  <c r="C125" i="5" s="1"/>
  <c r="D125" i="2"/>
  <c r="D125" i="3" s="1"/>
  <c r="D125" i="4" s="1"/>
  <c r="D125" i="5" s="1"/>
  <c r="E125" i="2"/>
  <c r="E125" i="3" s="1"/>
  <c r="E125" i="4" s="1"/>
  <c r="E125" i="5" s="1"/>
  <c r="B122" i="2"/>
  <c r="B122" i="3" s="1"/>
  <c r="B122" i="4" s="1"/>
  <c r="B122" i="5" s="1"/>
  <c r="C122" i="2"/>
  <c r="C122" i="3" s="1"/>
  <c r="C122" i="4" s="1"/>
  <c r="C122" i="5" s="1"/>
  <c r="B117" i="2"/>
  <c r="B117" i="3" s="1"/>
  <c r="B117" i="4" s="1"/>
  <c r="B117" i="5" s="1"/>
  <c r="C117" i="2"/>
  <c r="E117" i="2"/>
  <c r="E117" i="3" s="1"/>
  <c r="E117" i="4" s="1"/>
  <c r="E117" i="5" s="1"/>
  <c r="F117" i="2"/>
  <c r="F117" i="3" s="1"/>
  <c r="F117" i="4" s="1"/>
  <c r="F117" i="5" s="1"/>
  <c r="B118" i="2"/>
  <c r="C118" i="2"/>
  <c r="C118" i="3" s="1"/>
  <c r="C118" i="4" s="1"/>
  <c r="C118" i="5" s="1"/>
  <c r="E118" i="2"/>
  <c r="E118" i="3" s="1"/>
  <c r="E118" i="4" s="1"/>
  <c r="E118" i="5" s="1"/>
  <c r="F118" i="2"/>
  <c r="F118" i="3" s="1"/>
  <c r="F118" i="4" s="1"/>
  <c r="F118" i="5" s="1"/>
  <c r="E116" i="2"/>
  <c r="E116" i="3" s="1"/>
  <c r="F116" i="2"/>
  <c r="F116" i="3" s="1"/>
  <c r="F116" i="4" s="1"/>
  <c r="F116" i="5" s="1"/>
  <c r="B116" i="2"/>
  <c r="B116" i="3" s="1"/>
  <c r="C116" i="2"/>
  <c r="C116" i="3" s="1"/>
  <c r="C116" i="4" s="1"/>
  <c r="C116" i="5" s="1"/>
  <c r="A117" i="2"/>
  <c r="A117" i="3" s="1"/>
  <c r="A117" i="4" s="1"/>
  <c r="A117" i="5" s="1"/>
  <c r="A118" i="2"/>
  <c r="A118" i="3" s="1"/>
  <c r="A118" i="4" s="1"/>
  <c r="A118" i="5" s="1"/>
  <c r="A89" i="2"/>
  <c r="A89" i="3" s="1"/>
  <c r="A89" i="4" s="1"/>
  <c r="A89" i="5" s="1"/>
  <c r="B89" i="2"/>
  <c r="B89" i="3" s="1"/>
  <c r="B89" i="4" s="1"/>
  <c r="B89" i="5" s="1"/>
  <c r="C89" i="2"/>
  <c r="C89" i="3" s="1"/>
  <c r="D89" i="2"/>
  <c r="D89" i="3" s="1"/>
  <c r="H67" i="8" s="1"/>
  <c r="E89" i="2"/>
  <c r="F67" i="8" s="1"/>
  <c r="G89" i="2"/>
  <c r="H89" i="2"/>
  <c r="H89" i="3"/>
  <c r="H89" i="4" s="1"/>
  <c r="A90" i="2"/>
  <c r="A90" i="3" s="1"/>
  <c r="A90" i="4" s="1"/>
  <c r="A90" i="5" s="1"/>
  <c r="B90" i="2"/>
  <c r="B90" i="3" s="1"/>
  <c r="B90" i="4" s="1"/>
  <c r="B90" i="5" s="1"/>
  <c r="C90" i="2"/>
  <c r="D90" i="2"/>
  <c r="E90" i="2"/>
  <c r="E90" i="3"/>
  <c r="E90" i="4" s="1"/>
  <c r="G90" i="2"/>
  <c r="G90" i="3"/>
  <c r="G90" i="4" s="1"/>
  <c r="G90" i="5" s="1"/>
  <c r="H90" i="2"/>
  <c r="H90" i="3" s="1"/>
  <c r="H90" i="4" s="1"/>
  <c r="H90" i="5" s="1"/>
  <c r="A91" i="3"/>
  <c r="A91" i="4" s="1"/>
  <c r="A91" i="5" s="1"/>
  <c r="B91" i="2"/>
  <c r="B91" i="3" s="1"/>
  <c r="B91" i="4" s="1"/>
  <c r="B91" i="5" s="1"/>
  <c r="C91" i="2"/>
  <c r="C91" i="3" s="1"/>
  <c r="C91" i="4" s="1"/>
  <c r="C91" i="5" s="1"/>
  <c r="D91" i="2"/>
  <c r="E91" i="2"/>
  <c r="E91" i="3" s="1"/>
  <c r="E91" i="4" s="1"/>
  <c r="E91" i="5" s="1"/>
  <c r="O69" i="8" s="1"/>
  <c r="F91" i="2"/>
  <c r="F91" i="3" s="1"/>
  <c r="F91" i="4" s="1"/>
  <c r="F91" i="5" s="1"/>
  <c r="G91" i="2"/>
  <c r="G91" i="3" s="1"/>
  <c r="G91" i="4" s="1"/>
  <c r="G91" i="5" s="1"/>
  <c r="H91" i="2"/>
  <c r="H91" i="3" s="1"/>
  <c r="B88" i="2"/>
  <c r="B88" i="3" s="1"/>
  <c r="B88" i="4" s="1"/>
  <c r="B88" i="5" s="1"/>
  <c r="C88" i="2"/>
  <c r="D88" i="2"/>
  <c r="E88" i="2"/>
  <c r="G88" i="2"/>
  <c r="G88" i="3" s="1"/>
  <c r="G88" i="4" s="1"/>
  <c r="A77" i="2"/>
  <c r="A77" i="3" s="1"/>
  <c r="A77" i="4" s="1"/>
  <c r="A77" i="5" s="1"/>
  <c r="B77" i="2"/>
  <c r="B77" i="3" s="1"/>
  <c r="B77" i="4" s="1"/>
  <c r="B77" i="5" s="1"/>
  <c r="C77" i="2"/>
  <c r="D77" i="2"/>
  <c r="D77" i="3" s="1"/>
  <c r="D77" i="4" s="1"/>
  <c r="D77" i="5" s="1"/>
  <c r="N57" i="8" s="1"/>
  <c r="E77" i="2"/>
  <c r="F77" i="2"/>
  <c r="F77" i="3" s="1"/>
  <c r="F77" i="4" s="1"/>
  <c r="F77" i="5" s="1"/>
  <c r="G77" i="2"/>
  <c r="G77" i="3" s="1"/>
  <c r="G77" i="4" s="1"/>
  <c r="A78" i="3"/>
  <c r="A78" i="4" s="1"/>
  <c r="A78" i="5" s="1"/>
  <c r="B78" i="2"/>
  <c r="B78" i="3" s="1"/>
  <c r="B78" i="4" s="1"/>
  <c r="B78" i="5" s="1"/>
  <c r="C78" i="2"/>
  <c r="C78" i="3" s="1"/>
  <c r="C78" i="4" s="1"/>
  <c r="C78" i="5" s="1"/>
  <c r="D78" i="2"/>
  <c r="D78" i="3" s="1"/>
  <c r="D78" i="4" s="1"/>
  <c r="D78" i="5" s="1"/>
  <c r="N58" i="8" s="1"/>
  <c r="E78" i="2"/>
  <c r="F78" i="2"/>
  <c r="F78" i="3" s="1"/>
  <c r="F78" i="4" s="1"/>
  <c r="F78" i="5" s="1"/>
  <c r="G78" i="2"/>
  <c r="G78" i="3" s="1"/>
  <c r="G78" i="4" s="1"/>
  <c r="H78" i="2"/>
  <c r="H78" i="3" s="1"/>
  <c r="H78" i="4" s="1"/>
  <c r="H78" i="5" s="1"/>
  <c r="B76" i="2"/>
  <c r="B76" i="3" s="1"/>
  <c r="B76" i="4" s="1"/>
  <c r="B76" i="5" s="1"/>
  <c r="C76" i="2"/>
  <c r="D76" i="2"/>
  <c r="E76" i="2"/>
  <c r="F76" i="2"/>
  <c r="F76" i="3" s="1"/>
  <c r="F76" i="4" s="1"/>
  <c r="F76" i="5" s="1"/>
  <c r="G76" i="2"/>
  <c r="A65" i="2"/>
  <c r="A65" i="3" s="1"/>
  <c r="A65" i="4" s="1"/>
  <c r="A65" i="5" s="1"/>
  <c r="B65" i="2"/>
  <c r="B65" i="3" s="1"/>
  <c r="B65" i="4" s="1"/>
  <c r="B65" i="5" s="1"/>
  <c r="C65" i="2"/>
  <c r="D65" i="2"/>
  <c r="E65" i="2"/>
  <c r="F65" i="2"/>
  <c r="F65" i="3" s="1"/>
  <c r="F65" i="4" s="1"/>
  <c r="F65" i="5" s="1"/>
  <c r="G65" i="2"/>
  <c r="G65" i="3" s="1"/>
  <c r="A66" i="3"/>
  <c r="A66" i="4" s="1"/>
  <c r="A66" i="5" s="1"/>
  <c r="B66" i="2"/>
  <c r="B66" i="3" s="1"/>
  <c r="B66" i="4" s="1"/>
  <c r="B66" i="5" s="1"/>
  <c r="C66" i="2"/>
  <c r="C66" i="3" s="1"/>
  <c r="C66" i="4" s="1"/>
  <c r="C66" i="5" s="1"/>
  <c r="D66" i="2"/>
  <c r="E66" i="2"/>
  <c r="E66" i="3" s="1"/>
  <c r="F66" i="2"/>
  <c r="F66" i="3" s="1"/>
  <c r="F66" i="4" s="1"/>
  <c r="F66" i="5" s="1"/>
  <c r="G66" i="2"/>
  <c r="G66" i="3" s="1"/>
  <c r="H66" i="2"/>
  <c r="B64" i="2"/>
  <c r="B64" i="3" s="1"/>
  <c r="B64" i="4" s="1"/>
  <c r="B64" i="5" s="1"/>
  <c r="C64" i="2"/>
  <c r="D64" i="2"/>
  <c r="D64" i="3" s="1"/>
  <c r="E64" i="2"/>
  <c r="F64" i="2"/>
  <c r="F64" i="3" s="1"/>
  <c r="F64" i="4" s="1"/>
  <c r="F64" i="5" s="1"/>
  <c r="G64" i="2"/>
  <c r="G64" i="3" s="1"/>
  <c r="G64" i="4" s="1"/>
  <c r="G64" i="5" s="1"/>
  <c r="A53" i="2"/>
  <c r="A53" i="3" s="1"/>
  <c r="A53" i="4" s="1"/>
  <c r="A53" i="5" s="1"/>
  <c r="B53" i="2"/>
  <c r="B53" i="3" s="1"/>
  <c r="B53" i="4" s="1"/>
  <c r="B53" i="5" s="1"/>
  <c r="F53" i="2"/>
  <c r="F53" i="3" s="1"/>
  <c r="F53" i="4" s="1"/>
  <c r="F53" i="5" s="1"/>
  <c r="G53" i="2"/>
  <c r="G53" i="3" s="1"/>
  <c r="G53" i="4" s="1"/>
  <c r="G53" i="5" s="1"/>
  <c r="H53" i="2"/>
  <c r="H53" i="3" s="1"/>
  <c r="H53" i="4" s="1"/>
  <c r="H53" i="5" s="1"/>
  <c r="A54" i="3"/>
  <c r="A54" i="4" s="1"/>
  <c r="A54" i="5" s="1"/>
  <c r="B54" i="2"/>
  <c r="B54" i="3" s="1"/>
  <c r="B54" i="4" s="1"/>
  <c r="B54" i="5" s="1"/>
  <c r="F54" i="2"/>
  <c r="F54" i="3" s="1"/>
  <c r="F54" i="4" s="1"/>
  <c r="F54" i="5" s="1"/>
  <c r="G54" i="2"/>
  <c r="G54" i="3" s="1"/>
  <c r="G54" i="4" s="1"/>
  <c r="G54" i="5" s="1"/>
  <c r="H54" i="2"/>
  <c r="H54" i="3" s="1"/>
  <c r="H54" i="4" s="1"/>
  <c r="H54" i="5" s="1"/>
  <c r="B52" i="2"/>
  <c r="B52" i="3" s="1"/>
  <c r="B52" i="4" s="1"/>
  <c r="B52" i="5" s="1"/>
  <c r="G52" i="2"/>
  <c r="G52" i="3"/>
  <c r="G52" i="4" s="1"/>
  <c r="G52" i="5" s="1"/>
  <c r="H52" i="2"/>
  <c r="H52" i="3" s="1"/>
  <c r="H52" i="4" s="1"/>
  <c r="H52" i="5" s="1"/>
  <c r="A38" i="2"/>
  <c r="A38" i="3" s="1"/>
  <c r="A38" i="4" s="1"/>
  <c r="A38" i="5" s="1"/>
  <c r="B38" i="2"/>
  <c r="B38" i="3" s="1"/>
  <c r="B38" i="4" s="1"/>
  <c r="B38" i="5" s="1"/>
  <c r="C38" i="2"/>
  <c r="D38" i="2"/>
  <c r="E24" i="8" s="1"/>
  <c r="E38" i="2"/>
  <c r="E38" i="3" s="1"/>
  <c r="F38" i="2"/>
  <c r="G38" i="2"/>
  <c r="G38" i="3" s="1"/>
  <c r="G38" i="4" s="1"/>
  <c r="G38" i="5" s="1"/>
  <c r="H38" i="2"/>
  <c r="A39" i="3"/>
  <c r="A39" i="4" s="1"/>
  <c r="A39" i="5" s="1"/>
  <c r="B39" i="2"/>
  <c r="B39" i="3" s="1"/>
  <c r="B39" i="4" s="1"/>
  <c r="B39" i="5" s="1"/>
  <c r="C39" i="2"/>
  <c r="C39" i="3" s="1"/>
  <c r="D39" i="2"/>
  <c r="E39" i="2"/>
  <c r="F25" i="8" s="1"/>
  <c r="F39" i="2"/>
  <c r="F39" i="3" s="1"/>
  <c r="F39" i="4"/>
  <c r="F39" i="5" s="1"/>
  <c r="G39" i="2"/>
  <c r="H39" i="2"/>
  <c r="H39" i="3" s="1"/>
  <c r="H39" i="4" s="1"/>
  <c r="H39" i="5" s="1"/>
  <c r="B37" i="2"/>
  <c r="B37" i="3" s="1"/>
  <c r="B37" i="4" s="1"/>
  <c r="B37" i="5" s="1"/>
  <c r="C37" i="2"/>
  <c r="D37" i="2"/>
  <c r="E37" i="2"/>
  <c r="F37" i="2"/>
  <c r="F37" i="3" s="1"/>
  <c r="F37" i="4" s="1"/>
  <c r="F37" i="5" s="1"/>
  <c r="G37" i="2"/>
  <c r="G37" i="3" s="1"/>
  <c r="G37" i="4" s="1"/>
  <c r="G37" i="5" s="1"/>
  <c r="H37" i="2"/>
  <c r="A206" i="2"/>
  <c r="A206" i="3" s="1"/>
  <c r="A206" i="4" s="1"/>
  <c r="A206" i="5" s="1"/>
  <c r="K195" i="2"/>
  <c r="K195" i="3" s="1"/>
  <c r="K195" i="4" s="1"/>
  <c r="K195" i="5" s="1"/>
  <c r="H133" i="2"/>
  <c r="J237" i="2" s="1"/>
  <c r="D70" i="6" s="1"/>
  <c r="B131" i="2"/>
  <c r="A122" i="2"/>
  <c r="A122" i="3" s="1"/>
  <c r="A122" i="4" s="1"/>
  <c r="A122" i="5" s="1"/>
  <c r="A116" i="2"/>
  <c r="A116" i="3" s="1"/>
  <c r="A116" i="4" s="1"/>
  <c r="A116" i="5" s="1"/>
  <c r="A88" i="2"/>
  <c r="A88" i="3" s="1"/>
  <c r="A88" i="4" s="1"/>
  <c r="A88" i="5" s="1"/>
  <c r="A76" i="2"/>
  <c r="A76" i="3" s="1"/>
  <c r="A76" i="4" s="1"/>
  <c r="A76" i="5" s="1"/>
  <c r="A64" i="2"/>
  <c r="A64" i="3" s="1"/>
  <c r="A64" i="4" s="1"/>
  <c r="A64" i="5" s="1"/>
  <c r="A52" i="2"/>
  <c r="A52" i="3" s="1"/>
  <c r="A52" i="4" s="1"/>
  <c r="A52" i="5" s="1"/>
  <c r="A37" i="2"/>
  <c r="A37" i="3" s="1"/>
  <c r="A37" i="4" s="1"/>
  <c r="A37" i="5" s="1"/>
  <c r="A16" i="3"/>
  <c r="A16" i="4" s="1"/>
  <c r="A16" i="5" s="1"/>
  <c r="B16" i="3"/>
  <c r="B16" i="4" s="1"/>
  <c r="B16" i="5" s="1"/>
  <c r="C16" i="3"/>
  <c r="C16" i="4" s="1"/>
  <c r="C16" i="5" s="1"/>
  <c r="F4" i="8"/>
  <c r="F16" i="3"/>
  <c r="F16" i="4" s="1"/>
  <c r="F16" i="5" s="1"/>
  <c r="G16" i="3"/>
  <c r="H16" i="3"/>
  <c r="A17" i="3"/>
  <c r="A17" i="4" s="1"/>
  <c r="A17" i="5" s="1"/>
  <c r="B17" i="3"/>
  <c r="B17" i="4" s="1"/>
  <c r="B17" i="5" s="1"/>
  <c r="C17" i="3"/>
  <c r="F5" i="8"/>
  <c r="G17" i="3"/>
  <c r="G17" i="4" s="1"/>
  <c r="H17" i="3"/>
  <c r="H17" i="4" s="1"/>
  <c r="H17" i="5" s="1"/>
  <c r="A18" i="3"/>
  <c r="A18" i="4" s="1"/>
  <c r="A18" i="5" s="1"/>
  <c r="B18" i="3"/>
  <c r="B18" i="4" s="1"/>
  <c r="B18" i="5" s="1"/>
  <c r="C18" i="3"/>
  <c r="C18" i="4" s="1"/>
  <c r="C18" i="5" s="1"/>
  <c r="F6" i="8"/>
  <c r="F18" i="3"/>
  <c r="F18" i="4" s="1"/>
  <c r="F18" i="5" s="1"/>
  <c r="G18" i="3"/>
  <c r="G18" i="4" s="1"/>
  <c r="G18" i="5" s="1"/>
  <c r="H18" i="3"/>
  <c r="H18" i="4" s="1"/>
  <c r="A19" i="3"/>
  <c r="A19" i="4" s="1"/>
  <c r="A19" i="5" s="1"/>
  <c r="B19" i="3"/>
  <c r="B19" i="4" s="1"/>
  <c r="B19" i="5" s="1"/>
  <c r="C19" i="3"/>
  <c r="C19" i="4" s="1"/>
  <c r="C19" i="5" s="1"/>
  <c r="D19" i="3"/>
  <c r="F19" i="3"/>
  <c r="F19" i="4" s="1"/>
  <c r="F19" i="5" s="1"/>
  <c r="G19" i="3"/>
  <c r="G19" i="4"/>
  <c r="G19" i="5" s="1"/>
  <c r="A20" i="3"/>
  <c r="A20" i="4"/>
  <c r="A20" i="5" s="1"/>
  <c r="B20" i="3"/>
  <c r="B20" i="4" s="1"/>
  <c r="B20" i="5" s="1"/>
  <c r="C20" i="3"/>
  <c r="C20" i="4" s="1"/>
  <c r="C20" i="5" s="1"/>
  <c r="F8" i="8"/>
  <c r="F20" i="3"/>
  <c r="F20" i="4" s="1"/>
  <c r="F20" i="5" s="1"/>
  <c r="G20" i="3"/>
  <c r="G20" i="4" s="1"/>
  <c r="G20" i="5" s="1"/>
  <c r="H20" i="3"/>
  <c r="B15" i="2"/>
  <c r="B15" i="3" s="1"/>
  <c r="B15" i="4" s="1"/>
  <c r="B15" i="5" s="1"/>
  <c r="C15" i="5"/>
  <c r="E3" i="8"/>
  <c r="F15" i="2"/>
  <c r="F15" i="3" s="1"/>
  <c r="F15" i="4" s="1"/>
  <c r="F15" i="5" s="1"/>
  <c r="G15" i="2"/>
  <c r="G15" i="3" s="1"/>
  <c r="G15" i="4" s="1"/>
  <c r="G15" i="5" s="1"/>
  <c r="H15" i="2"/>
  <c r="H15" i="3" s="1"/>
  <c r="A15" i="2"/>
  <c r="A15" i="3" s="1"/>
  <c r="A15" i="4" s="1"/>
  <c r="A15" i="5" s="1"/>
  <c r="D119" i="4"/>
  <c r="D140" i="2"/>
  <c r="D141" i="2"/>
  <c r="D119" i="5"/>
  <c r="D119" i="3"/>
  <c r="D119" i="2"/>
  <c r="F206" i="1"/>
  <c r="H206" i="1" s="1"/>
  <c r="J206" i="1" s="1"/>
  <c r="I206" i="2" s="1"/>
  <c r="B220" i="1"/>
  <c r="C49" i="6" s="1"/>
  <c r="F207" i="1"/>
  <c r="H207" i="1" s="1"/>
  <c r="J207" i="1" s="1"/>
  <c r="I207" i="2" s="1"/>
  <c r="F208" i="1"/>
  <c r="H208" i="1" s="1"/>
  <c r="J208" i="1" s="1"/>
  <c r="I208" i="2" s="1"/>
  <c r="N143" i="1"/>
  <c r="D233" i="1" s="1"/>
  <c r="C10" i="6" s="1"/>
  <c r="D119" i="1"/>
  <c r="B219" i="2"/>
  <c r="D31" i="6"/>
  <c r="E31" i="6"/>
  <c r="G31" i="6"/>
  <c r="H34" i="6"/>
  <c r="H35" i="6"/>
  <c r="D71" i="6"/>
  <c r="E71" i="6"/>
  <c r="F71" i="6"/>
  <c r="G71" i="6"/>
  <c r="D17" i="6"/>
  <c r="E17" i="6"/>
  <c r="F17" i="6"/>
  <c r="G17" i="6"/>
  <c r="C71" i="6"/>
  <c r="C17" i="6"/>
  <c r="J38" i="1"/>
  <c r="L38" i="1" s="1"/>
  <c r="J18" i="1"/>
  <c r="J16" i="1"/>
  <c r="J89" i="1"/>
  <c r="J78" i="1"/>
  <c r="J76" i="1"/>
  <c r="L76" i="1" s="1"/>
  <c r="M76" i="1" s="1"/>
  <c r="N76" i="1" s="1"/>
  <c r="J65" i="1"/>
  <c r="J64" i="1"/>
  <c r="L64" i="1" s="1"/>
  <c r="M64" i="1" s="1"/>
  <c r="N64" i="1" s="1"/>
  <c r="H64" i="2"/>
  <c r="H64" i="3" s="1"/>
  <c r="J19" i="1"/>
  <c r="H19" i="3"/>
  <c r="J77" i="1"/>
  <c r="J52" i="1"/>
  <c r="L52" i="1" s="1"/>
  <c r="M52" i="1" s="1"/>
  <c r="N52" i="1" s="1"/>
  <c r="J37" i="1"/>
  <c r="L37" i="1" s="1"/>
  <c r="M37" i="1" s="1"/>
  <c r="N37" i="1" s="1"/>
  <c r="J107" i="3"/>
  <c r="J109" i="2"/>
  <c r="I111" i="4"/>
  <c r="H108" i="2"/>
  <c r="I111" i="3"/>
  <c r="I109" i="2"/>
  <c r="E55" i="3"/>
  <c r="E55" i="4" s="1"/>
  <c r="I39" i="8"/>
  <c r="F39" i="8"/>
  <c r="E57" i="3"/>
  <c r="F41" i="8"/>
  <c r="E58" i="3"/>
  <c r="E58" i="4" s="1"/>
  <c r="F42" i="8"/>
  <c r="I57" i="1"/>
  <c r="L90" i="1"/>
  <c r="M90" i="1" s="1"/>
  <c r="N90" i="1" s="1"/>
  <c r="J107" i="4"/>
  <c r="J107" i="5"/>
  <c r="L65" i="1"/>
  <c r="M65" i="1" s="1"/>
  <c r="N65" i="1" s="1"/>
  <c r="J232" i="1"/>
  <c r="C65" i="6" s="1"/>
  <c r="E77" i="8"/>
  <c r="J92" i="2"/>
  <c r="J96" i="2"/>
  <c r="J99" i="2"/>
  <c r="L84" i="1"/>
  <c r="M84" i="1" s="1"/>
  <c r="N84" i="1" s="1"/>
  <c r="J79" i="2"/>
  <c r="L79" i="2" s="1"/>
  <c r="L56" i="1"/>
  <c r="L39" i="1"/>
  <c r="M39" i="1" s="1"/>
  <c r="C92" i="3"/>
  <c r="C92" i="4" s="1"/>
  <c r="C96" i="3"/>
  <c r="L41" i="1"/>
  <c r="M41" i="1" s="1"/>
  <c r="N41" i="1" s="1"/>
  <c r="L43" i="1"/>
  <c r="M43" i="1" s="1"/>
  <c r="N43" i="1" s="1"/>
  <c r="L88" i="1"/>
  <c r="M88" i="1" s="1"/>
  <c r="N88" i="1" s="1"/>
  <c r="K92" i="2"/>
  <c r="G70" i="8" s="1"/>
  <c r="K98" i="2"/>
  <c r="G76" i="8" s="1"/>
  <c r="K99" i="2"/>
  <c r="G77" i="8" s="1"/>
  <c r="E76" i="8"/>
  <c r="L91" i="1"/>
  <c r="M91" i="1" s="1"/>
  <c r="N91" i="1" s="1"/>
  <c r="C95" i="3"/>
  <c r="C95" i="4" s="1"/>
  <c r="C95" i="5" s="1"/>
  <c r="L81" i="1"/>
  <c r="M81" i="1" s="1"/>
  <c r="N81" i="1" s="1"/>
  <c r="L66" i="1"/>
  <c r="M66" i="1" s="1"/>
  <c r="N66" i="1" s="1"/>
  <c r="L69" i="1"/>
  <c r="M69" i="1" s="1"/>
  <c r="N69" i="1" s="1"/>
  <c r="L71" i="1"/>
  <c r="M71" i="1" s="1"/>
  <c r="N71" i="1" s="1"/>
  <c r="L70" i="1"/>
  <c r="M70" i="1" s="1"/>
  <c r="N70" i="1" s="1"/>
  <c r="L72" i="1"/>
  <c r="I52" i="1"/>
  <c r="I55" i="1"/>
  <c r="I54" i="1"/>
  <c r="I53" i="1"/>
  <c r="D93" i="4"/>
  <c r="D93" i="5" s="1"/>
  <c r="N71" i="8" s="1"/>
  <c r="H71" i="8"/>
  <c r="I72" i="8"/>
  <c r="E94" i="4"/>
  <c r="K94" i="4" s="1"/>
  <c r="M72" i="8" s="1"/>
  <c r="E96" i="4"/>
  <c r="E96" i="5" s="1"/>
  <c r="O74" i="8" s="1"/>
  <c r="K96" i="2"/>
  <c r="G74" i="8" s="1"/>
  <c r="C99" i="3"/>
  <c r="J93" i="2"/>
  <c r="F77" i="8"/>
  <c r="F76" i="8"/>
  <c r="E71" i="8"/>
  <c r="E70" i="8"/>
  <c r="F69" i="8"/>
  <c r="E67" i="8"/>
  <c r="F74" i="8"/>
  <c r="F68" i="8"/>
  <c r="L57" i="1"/>
  <c r="M57" i="1" s="1"/>
  <c r="N57" i="1" s="1"/>
  <c r="K85" i="1"/>
  <c r="K97" i="2"/>
  <c r="J97" i="2"/>
  <c r="J98" i="2"/>
  <c r="L98" i="2" s="1"/>
  <c r="M98" i="2" s="1"/>
  <c r="N98" i="2" s="1"/>
  <c r="H93" i="3"/>
  <c r="H93" i="4" s="1"/>
  <c r="H93" i="5" s="1"/>
  <c r="D94" i="3"/>
  <c r="H72" i="8" s="1"/>
  <c r="D95" i="3"/>
  <c r="D95" i="4" s="1"/>
  <c r="D96" i="3"/>
  <c r="H74" i="8" s="1"/>
  <c r="D97" i="3"/>
  <c r="H98" i="3"/>
  <c r="F73" i="8"/>
  <c r="F72" i="8"/>
  <c r="D69" i="8"/>
  <c r="D199" i="1"/>
  <c r="E92" i="3"/>
  <c r="E92" i="4" s="1"/>
  <c r="E93" i="3"/>
  <c r="K93" i="3" s="1"/>
  <c r="J71" i="8" s="1"/>
  <c r="E97" i="3"/>
  <c r="E97" i="4"/>
  <c r="E98" i="3"/>
  <c r="K98" i="3" s="1"/>
  <c r="E99" i="3"/>
  <c r="K99" i="3" s="1"/>
  <c r="F70" i="8"/>
  <c r="D98" i="4"/>
  <c r="K76" i="8" s="1"/>
  <c r="D99" i="4"/>
  <c r="K77" i="8" s="1"/>
  <c r="I69" i="8"/>
  <c r="I68" i="8"/>
  <c r="I74" i="8"/>
  <c r="C97" i="5"/>
  <c r="L69" i="8"/>
  <c r="A23" i="3"/>
  <c r="A23" i="4" s="1"/>
  <c r="A23" i="5" s="1"/>
  <c r="L44" i="1"/>
  <c r="M44" i="1" s="1"/>
  <c r="N44" i="1" s="1"/>
  <c r="K93" i="2"/>
  <c r="J94" i="2"/>
  <c r="K94" i="2"/>
  <c r="G72" i="8" s="1"/>
  <c r="K95" i="2"/>
  <c r="F61" i="8"/>
  <c r="C79" i="3"/>
  <c r="F60" i="8"/>
  <c r="J46" i="2"/>
  <c r="L46" i="2" s="1"/>
  <c r="M46" i="2" s="1"/>
  <c r="N46" i="2" s="1"/>
  <c r="J47" i="2"/>
  <c r="K58" i="8"/>
  <c r="F66" i="8"/>
  <c r="J81" i="3"/>
  <c r="C81" i="4"/>
  <c r="E60" i="8"/>
  <c r="D80" i="3"/>
  <c r="K80" i="3" s="1"/>
  <c r="J60" i="8" s="1"/>
  <c r="E61" i="8"/>
  <c r="D81" i="3"/>
  <c r="K83" i="2"/>
  <c r="G63" i="8" s="1"/>
  <c r="F63" i="8"/>
  <c r="E84" i="3"/>
  <c r="E81" i="5"/>
  <c r="O61" i="8" s="1"/>
  <c r="L61" i="8"/>
  <c r="E59" i="8"/>
  <c r="D79" i="3"/>
  <c r="K82" i="2"/>
  <c r="G62" i="8" s="1"/>
  <c r="E62" i="8"/>
  <c r="D82" i="3"/>
  <c r="E63" i="8"/>
  <c r="D83" i="3"/>
  <c r="H83" i="4"/>
  <c r="E64" i="8"/>
  <c r="D84" i="3"/>
  <c r="C82" i="4"/>
  <c r="J82" i="3"/>
  <c r="K84" i="2"/>
  <c r="D88" i="3"/>
  <c r="E66" i="8"/>
  <c r="I60" i="8"/>
  <c r="I61" i="8"/>
  <c r="K79" i="2"/>
  <c r="G59" i="8" s="1"/>
  <c r="F59" i="8"/>
  <c r="E79" i="3"/>
  <c r="J80" i="2"/>
  <c r="H80" i="3"/>
  <c r="H80" i="4" s="1"/>
  <c r="H80" i="5" s="1"/>
  <c r="E82" i="3"/>
  <c r="F62" i="8"/>
  <c r="E83" i="3"/>
  <c r="E80" i="5"/>
  <c r="O60" i="8" s="1"/>
  <c r="L60" i="8"/>
  <c r="E77" i="3"/>
  <c r="I57" i="8" s="1"/>
  <c r="F57" i="8"/>
  <c r="J82" i="2"/>
  <c r="J83" i="2"/>
  <c r="L83" i="2" s="1"/>
  <c r="J84" i="2"/>
  <c r="H58" i="8"/>
  <c r="C83" i="3"/>
  <c r="C84" i="3"/>
  <c r="E58" i="8"/>
  <c r="L99" i="1"/>
  <c r="M99" i="1" s="1"/>
  <c r="N99" i="1" s="1"/>
  <c r="K80" i="2"/>
  <c r="K81" i="2"/>
  <c r="G61" i="8" s="1"/>
  <c r="D71" i="4"/>
  <c r="J81" i="2"/>
  <c r="C71" i="5"/>
  <c r="J72" i="2"/>
  <c r="L72" i="2" s="1"/>
  <c r="C72" i="3"/>
  <c r="C70" i="4"/>
  <c r="C70" i="5" s="1"/>
  <c r="K67" i="2"/>
  <c r="G49" i="8" s="1"/>
  <c r="D67" i="3"/>
  <c r="D67" i="4" s="1"/>
  <c r="E49" i="8"/>
  <c r="D68" i="3"/>
  <c r="E50" i="8"/>
  <c r="J68" i="5"/>
  <c r="D69" i="3"/>
  <c r="E51" i="8"/>
  <c r="D70" i="3"/>
  <c r="E52" i="8"/>
  <c r="H70" i="3"/>
  <c r="H70" i="4" s="1"/>
  <c r="J70" i="2"/>
  <c r="F72" i="5"/>
  <c r="D72" i="4"/>
  <c r="D72" i="5" s="1"/>
  <c r="N54" i="8" s="1"/>
  <c r="E65" i="3"/>
  <c r="F47" i="8"/>
  <c r="K71" i="3"/>
  <c r="J53" i="8" s="1"/>
  <c r="E71" i="4"/>
  <c r="L53" i="8" s="1"/>
  <c r="I53" i="8"/>
  <c r="C67" i="4"/>
  <c r="C67" i="5" s="1"/>
  <c r="J69" i="3"/>
  <c r="C69" i="4"/>
  <c r="C69" i="5" s="1"/>
  <c r="J69" i="5" s="1"/>
  <c r="J68" i="4"/>
  <c r="D76" i="3"/>
  <c r="E56" i="8"/>
  <c r="E43" i="8"/>
  <c r="D59" i="3"/>
  <c r="J67" i="2"/>
  <c r="J68" i="2"/>
  <c r="J69" i="2"/>
  <c r="E54" i="8"/>
  <c r="E53" i="8"/>
  <c r="K69" i="2"/>
  <c r="G51" i="8" s="1"/>
  <c r="K70" i="2"/>
  <c r="J71" i="2"/>
  <c r="K71" i="2"/>
  <c r="G53" i="8" s="1"/>
  <c r="K72" i="2"/>
  <c r="G54" i="8" s="1"/>
  <c r="E67" i="3"/>
  <c r="E68" i="3"/>
  <c r="E69" i="3"/>
  <c r="E69" i="4" s="1"/>
  <c r="E70" i="3"/>
  <c r="K70" i="3" s="1"/>
  <c r="J52" i="8" s="1"/>
  <c r="H71" i="3"/>
  <c r="H71" i="4" s="1"/>
  <c r="F54" i="8"/>
  <c r="F53" i="8"/>
  <c r="F52" i="8"/>
  <c r="F51" i="8"/>
  <c r="F48" i="8"/>
  <c r="L80" i="1"/>
  <c r="M80" i="1" s="1"/>
  <c r="N80" i="1" s="1"/>
  <c r="J68" i="3"/>
  <c r="J59" i="2"/>
  <c r="L59" i="2" s="1"/>
  <c r="G55" i="5"/>
  <c r="K68" i="2"/>
  <c r="G50" i="8" s="1"/>
  <c r="A57" i="5"/>
  <c r="E7" i="8"/>
  <c r="E19" i="3"/>
  <c r="F7" i="8"/>
  <c r="D17" i="3"/>
  <c r="E5" i="8"/>
  <c r="D16" i="3"/>
  <c r="E4" i="8"/>
  <c r="B57" i="5"/>
  <c r="F52" i="4"/>
  <c r="F52" i="5" s="1"/>
  <c r="F55" i="5"/>
  <c r="E22" i="3"/>
  <c r="F10" i="8"/>
  <c r="J56" i="2"/>
  <c r="C56" i="3"/>
  <c r="C56" i="4" s="1"/>
  <c r="J57" i="3"/>
  <c r="C58" i="3"/>
  <c r="J58" i="3" s="1"/>
  <c r="J58" i="2"/>
  <c r="B55" i="5"/>
  <c r="E30" i="3"/>
  <c r="I18" i="8" s="1"/>
  <c r="F18" i="8"/>
  <c r="E33" i="3"/>
  <c r="I21" i="8" s="1"/>
  <c r="F21" i="8"/>
  <c r="E42" i="3"/>
  <c r="F28" i="8"/>
  <c r="E46" i="3"/>
  <c r="I32" i="8" s="1"/>
  <c r="F32" i="8"/>
  <c r="E44" i="3"/>
  <c r="I30" i="8" s="1"/>
  <c r="J60" i="2"/>
  <c r="I60" i="2"/>
  <c r="F33" i="8"/>
  <c r="L42" i="8"/>
  <c r="E59" i="3"/>
  <c r="E59" i="4" s="1"/>
  <c r="E59" i="5" s="1"/>
  <c r="O43" i="8" s="1"/>
  <c r="K59" i="2"/>
  <c r="G43" i="8" s="1"/>
  <c r="C60" i="3"/>
  <c r="E56" i="3"/>
  <c r="E56" i="4" s="1"/>
  <c r="E56" i="5" s="1"/>
  <c r="O40" i="8" s="1"/>
  <c r="C59" i="3"/>
  <c r="C59" i="4" s="1"/>
  <c r="A56" i="5"/>
  <c r="H57" i="5"/>
  <c r="D18" i="3"/>
  <c r="E6" i="8"/>
  <c r="E64" i="3"/>
  <c r="I46" i="8" s="1"/>
  <c r="F46" i="8"/>
  <c r="E53" i="3"/>
  <c r="I37" i="8" s="1"/>
  <c r="D60" i="3"/>
  <c r="G56" i="5"/>
  <c r="F57" i="5"/>
  <c r="I3" i="8"/>
  <c r="F3" i="8"/>
  <c r="D20" i="3"/>
  <c r="E8" i="8"/>
  <c r="E37" i="3"/>
  <c r="I23" i="8" s="1"/>
  <c r="F23" i="8"/>
  <c r="E46" i="8"/>
  <c r="E54" i="3"/>
  <c r="I38" i="8" s="1"/>
  <c r="K55" i="2"/>
  <c r="K57" i="2"/>
  <c r="K58" i="2"/>
  <c r="G42" i="8" s="1"/>
  <c r="K60" i="2"/>
  <c r="G44" i="8" s="1"/>
  <c r="D55" i="3"/>
  <c r="H39" i="8" s="1"/>
  <c r="D56" i="3"/>
  <c r="D57" i="3"/>
  <c r="D57" i="4" s="1"/>
  <c r="K41" i="8" s="1"/>
  <c r="D58" i="3"/>
  <c r="D58" i="4" s="1"/>
  <c r="K42" i="8" s="1"/>
  <c r="E60" i="3"/>
  <c r="A55" i="5"/>
  <c r="G57" i="5"/>
  <c r="L68" i="1"/>
  <c r="M68" i="1" s="1"/>
  <c r="N68" i="1" s="1"/>
  <c r="I57" i="3"/>
  <c r="K56" i="2"/>
  <c r="E45" i="3"/>
  <c r="I31" i="8" s="1"/>
  <c r="I33" i="8"/>
  <c r="E47" i="4"/>
  <c r="E47" i="5" s="1"/>
  <c r="O33" i="8" s="1"/>
  <c r="F24" i="8"/>
  <c r="J57" i="2"/>
  <c r="I57" i="2"/>
  <c r="K48" i="2"/>
  <c r="G34" i="8" s="1"/>
  <c r="E48" i="3"/>
  <c r="E40" i="3"/>
  <c r="E41" i="3"/>
  <c r="E41" i="4" s="1"/>
  <c r="D45" i="3"/>
  <c r="H31" i="8" s="1"/>
  <c r="E38" i="4"/>
  <c r="L24" i="8" s="1"/>
  <c r="I24" i="8"/>
  <c r="F48" i="5"/>
  <c r="D39" i="3"/>
  <c r="E25" i="8"/>
  <c r="E52" i="3"/>
  <c r="J43" i="2"/>
  <c r="K46" i="2"/>
  <c r="G32" i="8" s="1"/>
  <c r="E32" i="8"/>
  <c r="D46" i="3"/>
  <c r="E33" i="8"/>
  <c r="D47" i="3"/>
  <c r="D47" i="4" s="1"/>
  <c r="E34" i="8"/>
  <c r="D48" i="3"/>
  <c r="D48" i="4" s="1"/>
  <c r="D40" i="3"/>
  <c r="D42" i="3"/>
  <c r="D43" i="3"/>
  <c r="H43" i="3"/>
  <c r="H43" i="4" s="1"/>
  <c r="H43" i="5" s="1"/>
  <c r="C46" i="3"/>
  <c r="J46" i="3" s="1"/>
  <c r="C47" i="3"/>
  <c r="C47" i="4" s="1"/>
  <c r="J47" i="4" s="1"/>
  <c r="L58" i="1"/>
  <c r="M58" i="1" s="1"/>
  <c r="N58" i="1" s="1"/>
  <c r="K41" i="2"/>
  <c r="K42" i="2"/>
  <c r="J44" i="2"/>
  <c r="L48" i="1"/>
  <c r="M48" i="1" s="1"/>
  <c r="N48" i="1" s="1"/>
  <c r="K47" i="2"/>
  <c r="G33" i="8" s="1"/>
  <c r="K44" i="2"/>
  <c r="L44" i="2" s="1"/>
  <c r="M44" i="2" s="1"/>
  <c r="N44" i="2" s="1"/>
  <c r="K45" i="2"/>
  <c r="G31" i="8" s="1"/>
  <c r="J40" i="2"/>
  <c r="J42" i="2"/>
  <c r="K40" i="2"/>
  <c r="G26" i="8" s="1"/>
  <c r="J41" i="2"/>
  <c r="E17" i="3"/>
  <c r="D22" i="3"/>
  <c r="H10" i="8" s="1"/>
  <c r="D26" i="3"/>
  <c r="H14" i="8" s="1"/>
  <c r="D28" i="3"/>
  <c r="H16" i="8" s="1"/>
  <c r="D30" i="3"/>
  <c r="H18" i="8" s="1"/>
  <c r="D54" i="3"/>
  <c r="H22" i="3"/>
  <c r="H22" i="4" s="1"/>
  <c r="E16" i="3"/>
  <c r="D23" i="3"/>
  <c r="D27" i="3"/>
  <c r="H15" i="8" s="1"/>
  <c r="D31" i="3"/>
  <c r="H19" i="8" s="1"/>
  <c r="C29" i="3"/>
  <c r="C29" i="4" s="1"/>
  <c r="C30" i="3"/>
  <c r="C30" i="4" s="1"/>
  <c r="C31" i="3"/>
  <c r="E21" i="3"/>
  <c r="E23" i="3"/>
  <c r="E23" i="4" s="1"/>
  <c r="E25" i="3"/>
  <c r="E26" i="3"/>
  <c r="E27" i="3"/>
  <c r="E28" i="3"/>
  <c r="E29" i="3"/>
  <c r="I17" i="8" s="1"/>
  <c r="E31" i="3"/>
  <c r="C23" i="4"/>
  <c r="C23" i="5" s="1"/>
  <c r="A32" i="4"/>
  <c r="A32" i="5" s="1"/>
  <c r="A31" i="4"/>
  <c r="A31" i="5" s="1"/>
  <c r="L45" i="1"/>
  <c r="M45" i="1" s="1"/>
  <c r="N45" i="1" s="1"/>
  <c r="L47" i="1"/>
  <c r="M47" i="1" s="1"/>
  <c r="N47" i="1" s="1"/>
  <c r="J25" i="3"/>
  <c r="L98" i="1"/>
  <c r="M98" i="1" s="1"/>
  <c r="N98" i="1" s="1"/>
  <c r="L92" i="1"/>
  <c r="M92" i="1" s="1"/>
  <c r="N92" i="1" s="1"/>
  <c r="L93" i="1"/>
  <c r="M93" i="1" s="1"/>
  <c r="N93" i="1" s="1"/>
  <c r="L95" i="1"/>
  <c r="M95" i="1" s="1"/>
  <c r="N95" i="1" s="1"/>
  <c r="L97" i="1"/>
  <c r="M97" i="1" s="1"/>
  <c r="N97" i="1" s="1"/>
  <c r="L94" i="1"/>
  <c r="M94" i="1" s="1"/>
  <c r="N94" i="1" s="1"/>
  <c r="L82" i="1"/>
  <c r="M82" i="1" s="1"/>
  <c r="N82" i="1" s="1"/>
  <c r="L79" i="1"/>
  <c r="L83" i="1"/>
  <c r="M83" i="1" s="1"/>
  <c r="N83" i="1" s="1"/>
  <c r="L67" i="1"/>
  <c r="M67" i="1" s="1"/>
  <c r="N67" i="1" s="1"/>
  <c r="L60" i="1"/>
  <c r="M60" i="1" s="1"/>
  <c r="N60" i="1" s="1"/>
  <c r="C8" i="3"/>
  <c r="C8" i="4" s="1"/>
  <c r="L21" i="1"/>
  <c r="M21" i="1" s="1"/>
  <c r="N21" i="1" s="1"/>
  <c r="H133" i="3"/>
  <c r="H133" i="4"/>
  <c r="H133" i="5" s="1"/>
  <c r="J237" i="5" s="1"/>
  <c r="G70" i="6" s="1"/>
  <c r="C7" i="3"/>
  <c r="A4" i="3" s="1"/>
  <c r="L20" i="1"/>
  <c r="M20" i="1" s="1"/>
  <c r="N20" i="1" s="1"/>
  <c r="L40" i="1"/>
  <c r="M40" i="1" s="1"/>
  <c r="N40" i="1" s="1"/>
  <c r="L46" i="1"/>
  <c r="M46" i="1" s="1"/>
  <c r="N46" i="1" s="1"/>
  <c r="C54" i="3"/>
  <c r="I54" i="3" s="1"/>
  <c r="L27" i="1"/>
  <c r="M27" i="1" s="1"/>
  <c r="N27" i="1" s="1"/>
  <c r="L28" i="1"/>
  <c r="M28" i="1" s="1"/>
  <c r="N28" i="1" s="1"/>
  <c r="L33" i="1"/>
  <c r="M33" i="1" s="1"/>
  <c r="N33" i="1" s="1"/>
  <c r="L24" i="1"/>
  <c r="M24" i="1" s="1"/>
  <c r="N24" i="1" s="1"/>
  <c r="G124" i="2"/>
  <c r="H7" i="3"/>
  <c r="N3" i="3" s="1"/>
  <c r="N4" i="3" s="1"/>
  <c r="I109" i="3"/>
  <c r="C210" i="2"/>
  <c r="N237" i="2" s="1"/>
  <c r="D37" i="6" s="1"/>
  <c r="J111" i="2"/>
  <c r="I107" i="2"/>
  <c r="H108" i="3"/>
  <c r="I109" i="4"/>
  <c r="H111" i="5"/>
  <c r="L89" i="1"/>
  <c r="H111" i="2"/>
  <c r="J110" i="2"/>
  <c r="H111" i="3"/>
  <c r="J110" i="5"/>
  <c r="L77" i="1"/>
  <c r="M77" i="1" s="1"/>
  <c r="N77" i="1" s="1"/>
  <c r="H239" i="1"/>
  <c r="C63" i="6" s="1"/>
  <c r="G155" i="2"/>
  <c r="I155" i="2" s="1"/>
  <c r="B141" i="3"/>
  <c r="B141" i="4" s="1"/>
  <c r="J233" i="4" s="1"/>
  <c r="F66" i="6" s="1"/>
  <c r="L18" i="1"/>
  <c r="M18" i="1" s="1"/>
  <c r="N18" i="1" s="1"/>
  <c r="C207" i="3"/>
  <c r="F207" i="3" s="1"/>
  <c r="H207" i="3" s="1"/>
  <c r="K52" i="2"/>
  <c r="G36" i="8" s="1"/>
  <c r="F207" i="2"/>
  <c r="H207" i="2" s="1"/>
  <c r="K54" i="2"/>
  <c r="G38" i="8" s="1"/>
  <c r="L17" i="1"/>
  <c r="M17" i="1" s="1"/>
  <c r="N17" i="1" s="1"/>
  <c r="F206" i="2"/>
  <c r="G152" i="2"/>
  <c r="I152" i="2"/>
  <c r="D116" i="3"/>
  <c r="D116" i="4" s="1"/>
  <c r="D116" i="5" s="1"/>
  <c r="F206" i="3"/>
  <c r="K64" i="2"/>
  <c r="G46" i="8" s="1"/>
  <c r="G124" i="3"/>
  <c r="C88" i="3"/>
  <c r="C88" i="4" s="1"/>
  <c r="J88" i="2"/>
  <c r="J235" i="2"/>
  <c r="D68" i="6" s="1"/>
  <c r="E138" i="3"/>
  <c r="J235" i="3" s="1"/>
  <c r="E68" i="6" s="1"/>
  <c r="J108" i="2"/>
  <c r="J108" i="3"/>
  <c r="J108" i="5"/>
  <c r="J108" i="4"/>
  <c r="B116" i="4"/>
  <c r="B116" i="5" s="1"/>
  <c r="H37" i="3"/>
  <c r="H37" i="4" s="1"/>
  <c r="H37" i="5" s="1"/>
  <c r="G76" i="3"/>
  <c r="G76" i="4" s="1"/>
  <c r="G76" i="5" s="1"/>
  <c r="C160" i="3"/>
  <c r="C160" i="4" s="1"/>
  <c r="C160" i="5" s="1"/>
  <c r="I160" i="2"/>
  <c r="F157" i="3"/>
  <c r="G157" i="2"/>
  <c r="I157" i="2" s="1"/>
  <c r="B218" i="3"/>
  <c r="J209" i="3" s="1"/>
  <c r="J209" i="2"/>
  <c r="D156" i="5"/>
  <c r="C52" i="3"/>
  <c r="J52" i="3" s="1"/>
  <c r="J52" i="2"/>
  <c r="L52" i="2" s="1"/>
  <c r="M52" i="2" s="1"/>
  <c r="H110" i="4"/>
  <c r="H110" i="2"/>
  <c r="H110" i="5"/>
  <c r="H110" i="3"/>
  <c r="L199" i="2"/>
  <c r="L198" i="3"/>
  <c r="L198" i="4" s="1"/>
  <c r="D116" i="2"/>
  <c r="D207" i="5"/>
  <c r="E20" i="3"/>
  <c r="I8" i="8" s="1"/>
  <c r="D38" i="3"/>
  <c r="K38" i="2"/>
  <c r="G24" i="8" s="1"/>
  <c r="C197" i="4"/>
  <c r="E151" i="3"/>
  <c r="G151" i="2"/>
  <c r="I151" i="2" s="1"/>
  <c r="I108" i="5"/>
  <c r="I108" i="4"/>
  <c r="I108" i="2"/>
  <c r="L19" i="1"/>
  <c r="G124" i="5"/>
  <c r="D196" i="2"/>
  <c r="G124" i="4"/>
  <c r="B131" i="3"/>
  <c r="B131" i="4"/>
  <c r="B131" i="5" s="1"/>
  <c r="K15" i="2"/>
  <c r="G3" i="8" s="1"/>
  <c r="J18" i="3"/>
  <c r="D53" i="3"/>
  <c r="K53" i="2"/>
  <c r="C198" i="3"/>
  <c r="D122" i="3"/>
  <c r="G122" i="2"/>
  <c r="D162" i="3"/>
  <c r="I162" i="3" s="1"/>
  <c r="I162" i="2"/>
  <c r="E158" i="3"/>
  <c r="E158" i="4" s="1"/>
  <c r="E158" i="5" s="1"/>
  <c r="G158" i="5" s="1"/>
  <c r="G158" i="2"/>
  <c r="F155" i="4"/>
  <c r="F155" i="5" s="1"/>
  <c r="G155" i="5" s="1"/>
  <c r="F161" i="3"/>
  <c r="F161" i="4" s="1"/>
  <c r="F161" i="5" s="1"/>
  <c r="I161" i="2"/>
  <c r="E150" i="3"/>
  <c r="E150" i="4" s="1"/>
  <c r="G150" i="2"/>
  <c r="I150" i="2" s="1"/>
  <c r="C17" i="4"/>
  <c r="C17" i="5" s="1"/>
  <c r="J17" i="3"/>
  <c r="C173" i="5"/>
  <c r="E39" i="3"/>
  <c r="K39" i="2"/>
  <c r="G25" i="8" s="1"/>
  <c r="G6" i="8"/>
  <c r="E18" i="3"/>
  <c r="I6" i="8" s="1"/>
  <c r="G39" i="3"/>
  <c r="G39" i="4" s="1"/>
  <c r="J39" i="2"/>
  <c r="H66" i="3"/>
  <c r="H66" i="4" s="1"/>
  <c r="J66" i="2"/>
  <c r="J78" i="3"/>
  <c r="E89" i="3"/>
  <c r="K89" i="2"/>
  <c r="G67" i="8" s="1"/>
  <c r="C117" i="3"/>
  <c r="D117" i="2"/>
  <c r="G117" i="2" s="1"/>
  <c r="D89" i="4"/>
  <c r="F206" i="5"/>
  <c r="F206" i="4"/>
  <c r="G16" i="4"/>
  <c r="G16" i="5" s="1"/>
  <c r="G88" i="5"/>
  <c r="H18" i="5"/>
  <c r="J18" i="5" s="1"/>
  <c r="H89" i="5"/>
  <c r="G78" i="5"/>
  <c r="H38" i="3"/>
  <c r="H91" i="4"/>
  <c r="J91" i="3"/>
  <c r="C90" i="3"/>
  <c r="J90" i="2"/>
  <c r="E157" i="5"/>
  <c r="D152" i="5"/>
  <c r="F160" i="4"/>
  <c r="J91" i="2"/>
  <c r="C65" i="3"/>
  <c r="C65" i="4" s="1"/>
  <c r="J65" i="2"/>
  <c r="D155" i="3"/>
  <c r="L39" i="8"/>
  <c r="I36" i="8"/>
  <c r="I56" i="2"/>
  <c r="G40" i="8"/>
  <c r="I58" i="2"/>
  <c r="I59" i="2"/>
  <c r="H98" i="4"/>
  <c r="H98" i="5" s="1"/>
  <c r="E99" i="4"/>
  <c r="K99" i="4" s="1"/>
  <c r="M77" i="8" s="1"/>
  <c r="D98" i="5"/>
  <c r="N76" i="8" s="1"/>
  <c r="D22" i="4"/>
  <c r="L74" i="8"/>
  <c r="K97" i="3"/>
  <c r="J75" i="8" s="1"/>
  <c r="I77" i="8"/>
  <c r="L96" i="2"/>
  <c r="M96" i="2" s="1"/>
  <c r="N96" i="2" s="1"/>
  <c r="K96" i="3"/>
  <c r="J74" i="8" s="1"/>
  <c r="L99" i="2"/>
  <c r="M99" i="2"/>
  <c r="N99" i="2" s="1"/>
  <c r="K94" i="3"/>
  <c r="J72" i="8" s="1"/>
  <c r="D94" i="4"/>
  <c r="K72" i="8"/>
  <c r="I52" i="2"/>
  <c r="I54" i="2"/>
  <c r="I76" i="8"/>
  <c r="I75" i="8"/>
  <c r="D96" i="4"/>
  <c r="I71" i="8"/>
  <c r="E93" i="4"/>
  <c r="D97" i="4"/>
  <c r="H75" i="8"/>
  <c r="I70" i="8"/>
  <c r="E89" i="4"/>
  <c r="E89" i="5" s="1"/>
  <c r="O67" i="8" s="1"/>
  <c r="I67" i="8"/>
  <c r="D99" i="5"/>
  <c r="N77" i="8" s="1"/>
  <c r="G73" i="8"/>
  <c r="G71" i="8"/>
  <c r="L80" i="2"/>
  <c r="E77" i="4"/>
  <c r="K77" i="4" s="1"/>
  <c r="M57" i="8" s="1"/>
  <c r="K77" i="3"/>
  <c r="J57" i="8" s="1"/>
  <c r="K83" i="3"/>
  <c r="J63" i="8" s="1"/>
  <c r="I63" i="8"/>
  <c r="E83" i="4"/>
  <c r="H64" i="8"/>
  <c r="D84" i="4"/>
  <c r="K84" i="4" s="1"/>
  <c r="M64" i="8" s="1"/>
  <c r="H63" i="8"/>
  <c r="D83" i="4"/>
  <c r="D83" i="5" s="1"/>
  <c r="D80" i="4"/>
  <c r="K60" i="8" s="1"/>
  <c r="I59" i="8"/>
  <c r="G60" i="8"/>
  <c r="D88" i="4"/>
  <c r="H66" i="8"/>
  <c r="H62" i="8"/>
  <c r="D82" i="4"/>
  <c r="D81" i="4"/>
  <c r="D81" i="5" s="1"/>
  <c r="J81" i="4"/>
  <c r="C81" i="5"/>
  <c r="J81" i="5" s="1"/>
  <c r="J82" i="4"/>
  <c r="C82" i="5"/>
  <c r="J82" i="5" s="1"/>
  <c r="H59" i="8"/>
  <c r="D79" i="4"/>
  <c r="K84" i="3"/>
  <c r="J64" i="8" s="1"/>
  <c r="I64" i="8"/>
  <c r="E84" i="4"/>
  <c r="E45" i="4"/>
  <c r="E45" i="5" s="1"/>
  <c r="K67" i="3"/>
  <c r="J49" i="8" s="1"/>
  <c r="J69" i="4"/>
  <c r="L3" i="8"/>
  <c r="E30" i="4"/>
  <c r="L18" i="8" s="1"/>
  <c r="L71" i="2"/>
  <c r="K69" i="3"/>
  <c r="I51" i="8"/>
  <c r="H50" i="8"/>
  <c r="J72" i="3"/>
  <c r="C72" i="4"/>
  <c r="C72" i="5" s="1"/>
  <c r="J72" i="5" s="1"/>
  <c r="I50" i="8"/>
  <c r="E68" i="4"/>
  <c r="E71" i="5"/>
  <c r="O53" i="8" s="1"/>
  <c r="H51" i="8"/>
  <c r="D69" i="4"/>
  <c r="K69" i="4" s="1"/>
  <c r="I49" i="8"/>
  <c r="E67" i="4"/>
  <c r="K67" i="4" s="1"/>
  <c r="M49" i="8" s="1"/>
  <c r="H52" i="8"/>
  <c r="D70" i="4"/>
  <c r="E64" i="4"/>
  <c r="L46" i="8" s="1"/>
  <c r="E22" i="4"/>
  <c r="L10" i="8" s="1"/>
  <c r="L58" i="2"/>
  <c r="M58" i="2" s="1"/>
  <c r="N58" i="2" s="1"/>
  <c r="E26" i="4"/>
  <c r="L14" i="8" s="1"/>
  <c r="I14" i="8"/>
  <c r="D18" i="4"/>
  <c r="H6" i="8"/>
  <c r="J56" i="3"/>
  <c r="E53" i="4"/>
  <c r="L37" i="8" s="1"/>
  <c r="E25" i="4"/>
  <c r="I13" i="8"/>
  <c r="H38" i="8"/>
  <c r="E46" i="4"/>
  <c r="L32" i="8" s="1"/>
  <c r="D17" i="4"/>
  <c r="K5" i="8" s="1"/>
  <c r="H5" i="8"/>
  <c r="H41" i="8"/>
  <c r="I59" i="3"/>
  <c r="E58" i="5"/>
  <c r="O42" i="8" s="1"/>
  <c r="E55" i="5"/>
  <c r="O39" i="8" s="1"/>
  <c r="D64" i="4"/>
  <c r="D64" i="5" s="1"/>
  <c r="N46" i="8" s="1"/>
  <c r="H46" i="8"/>
  <c r="D20" i="4"/>
  <c r="K8" i="8" s="1"/>
  <c r="H8" i="8"/>
  <c r="L43" i="8"/>
  <c r="D16" i="4"/>
  <c r="K4" i="8" s="1"/>
  <c r="H4" i="8"/>
  <c r="E52" i="4"/>
  <c r="L36" i="8" s="1"/>
  <c r="J47" i="3"/>
  <c r="H28" i="8"/>
  <c r="D42" i="4"/>
  <c r="D42" i="5" s="1"/>
  <c r="N28" i="8" s="1"/>
  <c r="K42" i="3"/>
  <c r="J28" i="8" s="1"/>
  <c r="L33" i="8"/>
  <c r="E38" i="5"/>
  <c r="O24" i="8" s="1"/>
  <c r="G30" i="8"/>
  <c r="D43" i="4"/>
  <c r="K29" i="8" s="1"/>
  <c r="I34" i="8"/>
  <c r="E48" i="4"/>
  <c r="K48" i="4" s="1"/>
  <c r="M34" i="8" s="1"/>
  <c r="C31" i="4"/>
  <c r="D26" i="4"/>
  <c r="K14" i="8" s="1"/>
  <c r="C32" i="4"/>
  <c r="D54" i="4"/>
  <c r="K38" i="8" s="1"/>
  <c r="K16" i="3"/>
  <c r="J4" i="8" s="1"/>
  <c r="K38" i="3"/>
  <c r="J24" i="8" s="1"/>
  <c r="M79" i="1"/>
  <c r="C54" i="4"/>
  <c r="J54" i="4" s="1"/>
  <c r="J237" i="4"/>
  <c r="F70" i="6" s="1"/>
  <c r="J237" i="3"/>
  <c r="E70" i="6" s="1"/>
  <c r="J18" i="4"/>
  <c r="L54" i="2"/>
  <c r="M54" i="2" s="1"/>
  <c r="N54" i="2" s="1"/>
  <c r="M89" i="1"/>
  <c r="N89" i="1" s="1"/>
  <c r="B141" i="5"/>
  <c r="J233" i="5" s="1"/>
  <c r="G66" i="6" s="1"/>
  <c r="J233" i="3"/>
  <c r="E66" i="6" s="1"/>
  <c r="E151" i="4"/>
  <c r="F157" i="4"/>
  <c r="G157" i="3"/>
  <c r="I157" i="3" s="1"/>
  <c r="C197" i="5"/>
  <c r="L199" i="3"/>
  <c r="M19" i="1"/>
  <c r="N19" i="1" s="1"/>
  <c r="E20" i="4"/>
  <c r="L8" i="8" s="1"/>
  <c r="K20" i="3"/>
  <c r="J8" i="8" s="1"/>
  <c r="B218" i="4"/>
  <c r="J209" i="4" s="1"/>
  <c r="J88" i="3"/>
  <c r="K89" i="3"/>
  <c r="J78" i="4"/>
  <c r="D122" i="4"/>
  <c r="D122" i="5" s="1"/>
  <c r="G122" i="5" s="1"/>
  <c r="G122" i="3"/>
  <c r="G158" i="3"/>
  <c r="I158" i="3" s="1"/>
  <c r="C198" i="4"/>
  <c r="D155" i="4"/>
  <c r="D155" i="5" s="1"/>
  <c r="H91" i="5"/>
  <c r="J91" i="5" s="1"/>
  <c r="J91" i="4"/>
  <c r="F160" i="5"/>
  <c r="F89" i="5"/>
  <c r="C90" i="4"/>
  <c r="C90" i="5" s="1"/>
  <c r="J90" i="5" s="1"/>
  <c r="J90" i="3"/>
  <c r="H38" i="4"/>
  <c r="I56" i="3"/>
  <c r="L77" i="8"/>
  <c r="D94" i="5"/>
  <c r="N72" i="8" s="1"/>
  <c r="L67" i="8"/>
  <c r="K74" i="8"/>
  <c r="D96" i="5"/>
  <c r="N74" i="8" s="1"/>
  <c r="K96" i="4"/>
  <c r="L71" i="8"/>
  <c r="E93" i="5"/>
  <c r="O71" i="8" s="1"/>
  <c r="K89" i="4"/>
  <c r="M67" i="8" s="1"/>
  <c r="J67" i="8"/>
  <c r="E77" i="5"/>
  <c r="K77" i="5" s="1"/>
  <c r="P57" i="8" s="1"/>
  <c r="L57" i="8"/>
  <c r="D88" i="5"/>
  <c r="N66" i="8" s="1"/>
  <c r="K66" i="8"/>
  <c r="K63" i="8"/>
  <c r="K83" i="4"/>
  <c r="M63" i="8" s="1"/>
  <c r="E83" i="5"/>
  <c r="L63" i="8"/>
  <c r="D79" i="5"/>
  <c r="K59" i="8"/>
  <c r="K62" i="8"/>
  <c r="D82" i="5"/>
  <c r="N62" i="8" s="1"/>
  <c r="E84" i="5"/>
  <c r="L64" i="8"/>
  <c r="D80" i="5"/>
  <c r="K80" i="4"/>
  <c r="M60" i="8" s="1"/>
  <c r="L31" i="8"/>
  <c r="E15" i="5"/>
  <c r="O3" i="8" s="1"/>
  <c r="D70" i="5"/>
  <c r="K52" i="8"/>
  <c r="E67" i="5"/>
  <c r="O49" i="8" s="1"/>
  <c r="L49" i="8"/>
  <c r="E68" i="5"/>
  <c r="L50" i="8"/>
  <c r="D69" i="5"/>
  <c r="N51" i="8" s="1"/>
  <c r="J51" i="8"/>
  <c r="L69" i="3"/>
  <c r="M69" i="3" s="1"/>
  <c r="N69" i="3" s="1"/>
  <c r="L51" i="8"/>
  <c r="E69" i="5"/>
  <c r="E64" i="5"/>
  <c r="E46" i="5"/>
  <c r="O32" i="8" s="1"/>
  <c r="C57" i="5"/>
  <c r="J57" i="5" s="1"/>
  <c r="C59" i="5"/>
  <c r="J59" i="5" s="1"/>
  <c r="D20" i="5"/>
  <c r="N8" i="8" s="1"/>
  <c r="D16" i="5"/>
  <c r="N4" i="8" s="1"/>
  <c r="D57" i="5"/>
  <c r="N41" i="8" s="1"/>
  <c r="C56" i="5"/>
  <c r="J56" i="5" s="1"/>
  <c r="D18" i="5"/>
  <c r="N6" i="8" s="1"/>
  <c r="K6" i="8"/>
  <c r="D17" i="5"/>
  <c r="N5" i="8" s="1"/>
  <c r="E25" i="5"/>
  <c r="O13" i="8" s="1"/>
  <c r="L13" i="8"/>
  <c r="O31" i="8"/>
  <c r="K28" i="8"/>
  <c r="D26" i="5"/>
  <c r="D54" i="5"/>
  <c r="N38" i="8"/>
  <c r="N79" i="1"/>
  <c r="C88" i="5"/>
  <c r="J88" i="4"/>
  <c r="B218" i="5"/>
  <c r="J209" i="5" s="1"/>
  <c r="F157" i="5"/>
  <c r="G157" i="4"/>
  <c r="I157" i="4" s="1"/>
  <c r="H66" i="5"/>
  <c r="C198" i="5"/>
  <c r="J90" i="4"/>
  <c r="I54" i="4"/>
  <c r="O63" i="8"/>
  <c r="O64" i="8"/>
  <c r="N52" i="8"/>
  <c r="O51" i="8"/>
  <c r="L15" i="1" l="1"/>
  <c r="M15" i="1" s="1"/>
  <c r="N15" i="1" s="1"/>
  <c r="J15" i="2"/>
  <c r="L15" i="2" s="1"/>
  <c r="M15" i="2" s="1"/>
  <c r="N15" i="2" s="1"/>
  <c r="H15" i="4"/>
  <c r="H15" i="5" s="1"/>
  <c r="J15" i="5" s="1"/>
  <c r="J15" i="3"/>
  <c r="F151" i="4"/>
  <c r="F151" i="5" s="1"/>
  <c r="G151" i="3"/>
  <c r="I151" i="3" s="1"/>
  <c r="L70" i="8"/>
  <c r="E92" i="5"/>
  <c r="O70" i="8" s="1"/>
  <c r="H67" i="4"/>
  <c r="J67" i="3"/>
  <c r="L67" i="3" s="1"/>
  <c r="M67" i="3" s="1"/>
  <c r="N67" i="3" s="1"/>
  <c r="K73" i="8"/>
  <c r="D95" i="5"/>
  <c r="N73" i="8" s="1"/>
  <c r="H92" i="4"/>
  <c r="H92" i="5" s="1"/>
  <c r="J92" i="3"/>
  <c r="G150" i="4"/>
  <c r="E150" i="5"/>
  <c r="G150" i="5" s="1"/>
  <c r="G152" i="3"/>
  <c r="I152" i="3" s="1"/>
  <c r="E152" i="4"/>
  <c r="G97" i="4"/>
  <c r="J97" i="3"/>
  <c r="G151" i="4"/>
  <c r="I151" i="4" s="1"/>
  <c r="K49" i="8"/>
  <c r="D67" i="5"/>
  <c r="N49" i="8" s="1"/>
  <c r="M51" i="8"/>
  <c r="L69" i="4"/>
  <c r="M69" i="4" s="1"/>
  <c r="N69" i="4" s="1"/>
  <c r="L81" i="4"/>
  <c r="M81" i="4" s="1"/>
  <c r="N81" i="4" s="1"/>
  <c r="G66" i="4"/>
  <c r="J66" i="3"/>
  <c r="J93" i="3"/>
  <c r="L93" i="3" s="1"/>
  <c r="C93" i="4"/>
  <c r="K81" i="5"/>
  <c r="N61" i="8"/>
  <c r="K33" i="8"/>
  <c r="K47" i="4"/>
  <c r="M33" i="8" s="1"/>
  <c r="D47" i="5"/>
  <c r="K47" i="5" s="1"/>
  <c r="P33" i="8" s="1"/>
  <c r="I160" i="3"/>
  <c r="I56" i="5"/>
  <c r="K93" i="5"/>
  <c r="L40" i="8"/>
  <c r="K71" i="8"/>
  <c r="D58" i="5"/>
  <c r="N42" i="8" s="1"/>
  <c r="K64" i="4"/>
  <c r="M46" i="8" s="1"/>
  <c r="D84" i="5"/>
  <c r="G150" i="3"/>
  <c r="I150" i="3" s="1"/>
  <c r="K53" i="3"/>
  <c r="J37" i="8" s="1"/>
  <c r="F3" i="3"/>
  <c r="K58" i="3"/>
  <c r="J42" i="8" s="1"/>
  <c r="L92" i="2"/>
  <c r="M92" i="2" s="1"/>
  <c r="N92" i="2" s="1"/>
  <c r="I42" i="8"/>
  <c r="L78" i="1"/>
  <c r="L85" i="1" s="1"/>
  <c r="J72" i="4"/>
  <c r="J98" i="4"/>
  <c r="E151" i="5"/>
  <c r="G151" i="5" s="1"/>
  <c r="I151" i="5" s="1"/>
  <c r="D162" i="4"/>
  <c r="K18" i="3"/>
  <c r="J70" i="3"/>
  <c r="L70" i="3" s="1"/>
  <c r="M70" i="3" s="1"/>
  <c r="N70" i="3" s="1"/>
  <c r="G157" i="5"/>
  <c r="I157" i="5" s="1"/>
  <c r="J88" i="5"/>
  <c r="K51" i="8"/>
  <c r="K64" i="8"/>
  <c r="J54" i="3"/>
  <c r="D32" i="4"/>
  <c r="E37" i="4"/>
  <c r="I158" i="5"/>
  <c r="L93" i="2"/>
  <c r="G155" i="3"/>
  <c r="K17" i="2"/>
  <c r="G5" i="8" s="1"/>
  <c r="K96" i="5"/>
  <c r="P74" i="8" s="1"/>
  <c r="C54" i="5"/>
  <c r="K81" i="4"/>
  <c r="M61" i="8" s="1"/>
  <c r="E138" i="4"/>
  <c r="K26" i="3"/>
  <c r="J14" i="8" s="1"/>
  <c r="E54" i="4"/>
  <c r="K54" i="8"/>
  <c r="H60" i="8"/>
  <c r="G126" i="1"/>
  <c r="J239" i="1" s="1"/>
  <c r="C72" i="6" s="1"/>
  <c r="J99" i="3"/>
  <c r="E52" i="5"/>
  <c r="O36" i="8" s="1"/>
  <c r="K46" i="8"/>
  <c r="K61" i="8"/>
  <c r="I160" i="4"/>
  <c r="E18" i="4"/>
  <c r="D31" i="4"/>
  <c r="K19" i="8" s="1"/>
  <c r="J29" i="3"/>
  <c r="K59" i="3"/>
  <c r="J43" i="8" s="1"/>
  <c r="H49" i="8"/>
  <c r="E98" i="4"/>
  <c r="L76" i="8" s="1"/>
  <c r="K17" i="3"/>
  <c r="J5" i="8" s="1"/>
  <c r="H17" i="6"/>
  <c r="K67" i="5"/>
  <c r="K69" i="5"/>
  <c r="G122" i="4"/>
  <c r="E53" i="5"/>
  <c r="O37" i="8" s="1"/>
  <c r="C7" i="4"/>
  <c r="K54" i="3"/>
  <c r="J38" i="8" s="1"/>
  <c r="K93" i="4"/>
  <c r="M71" i="8" s="1"/>
  <c r="C99" i="4"/>
  <c r="I43" i="8"/>
  <c r="D235" i="1"/>
  <c r="C12" i="6" s="1"/>
  <c r="K64" i="5"/>
  <c r="P46" i="8" s="1"/>
  <c r="H70" i="6"/>
  <c r="L41" i="2"/>
  <c r="M41" i="2" s="1"/>
  <c r="N41" i="2" s="1"/>
  <c r="L60" i="2"/>
  <c r="M60" i="2" s="1"/>
  <c r="N60" i="2" s="1"/>
  <c r="L69" i="2"/>
  <c r="L94" i="2"/>
  <c r="M94" i="2" s="1"/>
  <c r="N94" i="2" s="1"/>
  <c r="K64" i="3"/>
  <c r="J46" i="8" s="1"/>
  <c r="J78" i="5"/>
  <c r="L54" i="1"/>
  <c r="M54" i="1" s="1"/>
  <c r="N54" i="1" s="1"/>
  <c r="L31" i="1"/>
  <c r="M31" i="1" s="1"/>
  <c r="N31" i="1" s="1"/>
  <c r="J48" i="3"/>
  <c r="J26" i="3"/>
  <c r="L26" i="3" s="1"/>
  <c r="M26" i="3" s="1"/>
  <c r="N26" i="3" s="1"/>
  <c r="K29" i="2"/>
  <c r="G17" i="8" s="1"/>
  <c r="M80" i="2"/>
  <c r="N80" i="2" s="1"/>
  <c r="M83" i="2"/>
  <c r="N83" i="2" s="1"/>
  <c r="C43" i="4"/>
  <c r="J43" i="3"/>
  <c r="L42" i="1"/>
  <c r="M42" i="1" s="1"/>
  <c r="N42" i="1" s="1"/>
  <c r="J41" i="3"/>
  <c r="C47" i="5"/>
  <c r="J47" i="5" s="1"/>
  <c r="D43" i="5"/>
  <c r="N29" i="8" s="1"/>
  <c r="E44" i="4"/>
  <c r="K49" i="1"/>
  <c r="J40" i="3"/>
  <c r="C40" i="4"/>
  <c r="L27" i="8"/>
  <c r="E41" i="5"/>
  <c r="O27" i="8" s="1"/>
  <c r="K34" i="8"/>
  <c r="D48" i="5"/>
  <c r="N34" i="8" s="1"/>
  <c r="C46" i="4"/>
  <c r="H48" i="4"/>
  <c r="H48" i="5" s="1"/>
  <c r="F29" i="8"/>
  <c r="K45" i="3"/>
  <c r="J31" i="8" s="1"/>
  <c r="G27" i="8"/>
  <c r="D44" i="3"/>
  <c r="D31" i="8"/>
  <c r="H41" i="4"/>
  <c r="H41" i="5" s="1"/>
  <c r="I29" i="8"/>
  <c r="K48" i="3"/>
  <c r="J34" i="8" s="1"/>
  <c r="I27" i="8"/>
  <c r="J48" i="2"/>
  <c r="L48" i="2" s="1"/>
  <c r="M48" i="2" s="1"/>
  <c r="N48" i="2" s="1"/>
  <c r="E48" i="5"/>
  <c r="L34" i="8"/>
  <c r="D45" i="4"/>
  <c r="K45" i="4" s="1"/>
  <c r="M31" i="8" s="1"/>
  <c r="H34" i="8"/>
  <c r="J45" i="2"/>
  <c r="L45" i="2" s="1"/>
  <c r="M45" i="2" s="1"/>
  <c r="N45" i="2" s="1"/>
  <c r="D41" i="3"/>
  <c r="K43" i="2"/>
  <c r="G29" i="8" s="1"/>
  <c r="I20" i="8"/>
  <c r="E33" i="4"/>
  <c r="L21" i="8" s="1"/>
  <c r="E30" i="5"/>
  <c r="O18" i="8" s="1"/>
  <c r="C26" i="4"/>
  <c r="L30" i="1"/>
  <c r="M30" i="1" s="1"/>
  <c r="N30" i="1" s="1"/>
  <c r="K25" i="2"/>
  <c r="G13" i="8" s="1"/>
  <c r="J22" i="3"/>
  <c r="D30" i="4"/>
  <c r="D30" i="5" s="1"/>
  <c r="N18" i="8" s="1"/>
  <c r="F12" i="8"/>
  <c r="E29" i="4"/>
  <c r="K22" i="3"/>
  <c r="J10" i="8" s="1"/>
  <c r="L23" i="1"/>
  <c r="M23" i="1" s="1"/>
  <c r="N23" i="1" s="1"/>
  <c r="K30" i="3"/>
  <c r="J18" i="8" s="1"/>
  <c r="G31" i="4"/>
  <c r="G31" i="5" s="1"/>
  <c r="K21" i="2"/>
  <c r="G9" i="8" s="1"/>
  <c r="G30" i="4"/>
  <c r="G30" i="5" s="1"/>
  <c r="J30" i="3"/>
  <c r="H31" i="4"/>
  <c r="H31" i="5" s="1"/>
  <c r="H32" i="4"/>
  <c r="H32" i="5" s="1"/>
  <c r="H21" i="8"/>
  <c r="K33" i="3"/>
  <c r="J21" i="8" s="1"/>
  <c r="D25" i="4"/>
  <c r="K25" i="3"/>
  <c r="J13" i="8" s="1"/>
  <c r="H13" i="8"/>
  <c r="K24" i="3"/>
  <c r="J12" i="8" s="1"/>
  <c r="D24" i="4"/>
  <c r="H12" i="8"/>
  <c r="J24" i="3"/>
  <c r="L11" i="8"/>
  <c r="E23" i="5"/>
  <c r="O11" i="8" s="1"/>
  <c r="J21" i="3"/>
  <c r="D29" i="3"/>
  <c r="I10" i="8"/>
  <c r="E12" i="8"/>
  <c r="E13" i="8"/>
  <c r="K24" i="2"/>
  <c r="G12" i="8" s="1"/>
  <c r="K26" i="4"/>
  <c r="M14" i="8" s="1"/>
  <c r="L22" i="1"/>
  <c r="M22" i="1" s="1"/>
  <c r="N22" i="1" s="1"/>
  <c r="F31" i="4"/>
  <c r="F31" i="5" s="1"/>
  <c r="C24" i="4"/>
  <c r="J31" i="3"/>
  <c r="E17" i="8"/>
  <c r="K22" i="4"/>
  <c r="M10" i="8" s="1"/>
  <c r="D28" i="4"/>
  <c r="E21" i="8"/>
  <c r="K27" i="2"/>
  <c r="G15" i="8" s="1"/>
  <c r="K23" i="2"/>
  <c r="G11" i="8" s="1"/>
  <c r="L26" i="1"/>
  <c r="M26" i="1" s="1"/>
  <c r="N26" i="1" s="1"/>
  <c r="B31" i="4"/>
  <c r="B31" i="5" s="1"/>
  <c r="D21" i="3"/>
  <c r="K21" i="3" s="1"/>
  <c r="J33" i="2"/>
  <c r="J32" i="2"/>
  <c r="J28" i="2"/>
  <c r="J24" i="2"/>
  <c r="K30" i="2"/>
  <c r="G18" i="8" s="1"/>
  <c r="K26" i="2"/>
  <c r="G14" i="8" s="1"/>
  <c r="K22" i="2"/>
  <c r="G10" i="8" s="1"/>
  <c r="L25" i="1"/>
  <c r="M25" i="1" s="1"/>
  <c r="N25" i="1" s="1"/>
  <c r="E22" i="5"/>
  <c r="O10" i="8" s="1"/>
  <c r="D27" i="4"/>
  <c r="K15" i="8" s="1"/>
  <c r="I11" i="8"/>
  <c r="E33" i="5"/>
  <c r="O21" i="8" s="1"/>
  <c r="L32" i="1"/>
  <c r="M32" i="1" s="1"/>
  <c r="N32" i="1" s="1"/>
  <c r="D32" i="3"/>
  <c r="D33" i="4" s="1"/>
  <c r="K33" i="2"/>
  <c r="G21" i="8" s="1"/>
  <c r="L198" i="5"/>
  <c r="L199" i="5" s="1"/>
  <c r="L199" i="4"/>
  <c r="K83" i="5"/>
  <c r="P63" i="8" s="1"/>
  <c r="N63" i="8"/>
  <c r="H37" i="8"/>
  <c r="D53" i="4"/>
  <c r="K47" i="3"/>
  <c r="J33" i="8" s="1"/>
  <c r="H33" i="8"/>
  <c r="D59" i="4"/>
  <c r="H43" i="8"/>
  <c r="C83" i="4"/>
  <c r="C83" i="5" s="1"/>
  <c r="J83" i="3"/>
  <c r="L83" i="3" s="1"/>
  <c r="M83" i="3" s="1"/>
  <c r="N83" i="3" s="1"/>
  <c r="J96" i="3"/>
  <c r="L96" i="3" s="1"/>
  <c r="M96" i="3" s="1"/>
  <c r="N96" i="3" s="1"/>
  <c r="C96" i="4"/>
  <c r="H16" i="4"/>
  <c r="J16" i="3"/>
  <c r="L16" i="3" s="1"/>
  <c r="C37" i="3"/>
  <c r="J37" i="2"/>
  <c r="E88" i="3"/>
  <c r="K88" i="2"/>
  <c r="K100" i="2" s="1"/>
  <c r="D91" i="3"/>
  <c r="E69" i="8"/>
  <c r="K91" i="2"/>
  <c r="L68" i="8"/>
  <c r="E90" i="5"/>
  <c r="O68" i="8" s="1"/>
  <c r="G89" i="3"/>
  <c r="G89" i="4" s="1"/>
  <c r="G89" i="5" s="1"/>
  <c r="J89" i="2"/>
  <c r="L89" i="2" s="1"/>
  <c r="M89" i="2" s="1"/>
  <c r="N89" i="2" s="1"/>
  <c r="D4" i="8"/>
  <c r="L16" i="1"/>
  <c r="M16" i="1" s="1"/>
  <c r="N16" i="1" s="1"/>
  <c r="N237" i="1"/>
  <c r="C37" i="6" s="1"/>
  <c r="N210" i="1"/>
  <c r="G71" i="4"/>
  <c r="G71" i="5" s="1"/>
  <c r="J71" i="3"/>
  <c r="L71" i="3" s="1"/>
  <c r="M71" i="3" s="1"/>
  <c r="N71" i="3" s="1"/>
  <c r="C94" i="4"/>
  <c r="C94" i="5" s="1"/>
  <c r="J94" i="3"/>
  <c r="L94" i="3" s="1"/>
  <c r="M94" i="3" s="1"/>
  <c r="N94" i="3" s="1"/>
  <c r="G25" i="5"/>
  <c r="J25" i="5" s="1"/>
  <c r="J25" i="4"/>
  <c r="G41" i="8"/>
  <c r="L57" i="2"/>
  <c r="M57" i="2" s="1"/>
  <c r="N57" i="2" s="1"/>
  <c r="F208" i="2"/>
  <c r="D208" i="3"/>
  <c r="D210" i="2"/>
  <c r="D52" i="3"/>
  <c r="E36" i="8"/>
  <c r="I57" i="5"/>
  <c r="P49" i="8"/>
  <c r="H38" i="5"/>
  <c r="D31" i="5"/>
  <c r="N19" i="8" s="1"/>
  <c r="G155" i="4"/>
  <c r="J59" i="3"/>
  <c r="L59" i="3" s="1"/>
  <c r="I153" i="2"/>
  <c r="H235" i="2" s="1"/>
  <c r="D59" i="6" s="1"/>
  <c r="E60" i="4"/>
  <c r="K60" i="4" s="1"/>
  <c r="M44" i="8" s="1"/>
  <c r="I44" i="8"/>
  <c r="I12" i="8"/>
  <c r="E24" i="4"/>
  <c r="E70" i="4"/>
  <c r="I52" i="8"/>
  <c r="C38" i="3"/>
  <c r="J38" i="2"/>
  <c r="L38" i="2" s="1"/>
  <c r="K73" i="1"/>
  <c r="D46" i="8"/>
  <c r="H13" i="6"/>
  <c r="I73" i="8"/>
  <c r="E95" i="4"/>
  <c r="I153" i="3"/>
  <c r="H235" i="3" s="1"/>
  <c r="E59" i="6" s="1"/>
  <c r="F58" i="8"/>
  <c r="E78" i="3"/>
  <c r="I58" i="8" s="1"/>
  <c r="K78" i="2"/>
  <c r="G58" i="8" s="1"/>
  <c r="I16" i="8"/>
  <c r="E28" i="4"/>
  <c r="K28" i="3"/>
  <c r="J16" i="8" s="1"/>
  <c r="A198" i="3"/>
  <c r="D198" i="2"/>
  <c r="B195" i="3"/>
  <c r="D195" i="2"/>
  <c r="C42" i="4"/>
  <c r="J42" i="3"/>
  <c r="L42" i="3" s="1"/>
  <c r="M42" i="3" s="1"/>
  <c r="N42" i="3" s="1"/>
  <c r="G45" i="4"/>
  <c r="J45" i="4" s="1"/>
  <c r="L45" i="4" s="1"/>
  <c r="M45" i="4" s="1"/>
  <c r="N45" i="4" s="1"/>
  <c r="J45" i="3"/>
  <c r="E20" i="5"/>
  <c r="D27" i="5"/>
  <c r="N15" i="8" s="1"/>
  <c r="E26" i="5"/>
  <c r="O14" i="8" s="1"/>
  <c r="E99" i="5"/>
  <c r="H7" i="4"/>
  <c r="L40" i="2"/>
  <c r="M40" i="2" s="1"/>
  <c r="N40" i="2" s="1"/>
  <c r="H206" i="2"/>
  <c r="J206" i="2" s="1"/>
  <c r="I206" i="3" s="1"/>
  <c r="C76" i="3"/>
  <c r="C76" i="4" s="1"/>
  <c r="J76" i="2"/>
  <c r="D197" i="2"/>
  <c r="B197" i="3"/>
  <c r="G123" i="2"/>
  <c r="G126" i="2" s="1"/>
  <c r="J239" i="2" s="1"/>
  <c r="D72" i="6" s="1"/>
  <c r="D123" i="3"/>
  <c r="D123" i="4" s="1"/>
  <c r="D123" i="5" s="1"/>
  <c r="H57" i="6"/>
  <c r="N188" i="2"/>
  <c r="C172" i="3"/>
  <c r="C172" i="4" s="1"/>
  <c r="C172" i="5" s="1"/>
  <c r="H21" i="5"/>
  <c r="J21" i="5" s="1"/>
  <c r="J21" i="4"/>
  <c r="H70" i="8"/>
  <c r="D92" i="4"/>
  <c r="D15" i="4"/>
  <c r="K15" i="4" s="1"/>
  <c r="M3" i="8" s="1"/>
  <c r="H3" i="8"/>
  <c r="K15" i="3"/>
  <c r="I5" i="8"/>
  <c r="E17" i="4"/>
  <c r="K79" i="3"/>
  <c r="J59" i="8" s="1"/>
  <c r="E79" i="4"/>
  <c r="K95" i="3"/>
  <c r="J73" i="8" s="1"/>
  <c r="H73" i="8"/>
  <c r="D19" i="4"/>
  <c r="H7" i="8"/>
  <c r="B118" i="3"/>
  <c r="D118" i="2"/>
  <c r="G118" i="2" s="1"/>
  <c r="C41" i="5"/>
  <c r="G48" i="5"/>
  <c r="J48" i="5" s="1"/>
  <c r="K72" i="3"/>
  <c r="J54" i="8" s="1"/>
  <c r="E72" i="4"/>
  <c r="L54" i="8" s="1"/>
  <c r="I54" i="8"/>
  <c r="L39" i="2"/>
  <c r="M39" i="2" s="1"/>
  <c r="N39" i="2" s="1"/>
  <c r="K77" i="2"/>
  <c r="G57" i="8" s="1"/>
  <c r="L53" i="1"/>
  <c r="M53" i="1" s="1"/>
  <c r="K82" i="3"/>
  <c r="J62" i="8" s="1"/>
  <c r="K57" i="8"/>
  <c r="G119" i="1"/>
  <c r="J234" i="1" s="1"/>
  <c r="C67" i="6" s="1"/>
  <c r="J18" i="2"/>
  <c r="L18" i="2" s="1"/>
  <c r="M18" i="2" s="1"/>
  <c r="N18" i="2" s="1"/>
  <c r="J17" i="2"/>
  <c r="L17" i="2" s="1"/>
  <c r="M17" i="2" s="1"/>
  <c r="J78" i="2"/>
  <c r="E57" i="8"/>
  <c r="L82" i="2"/>
  <c r="M82" i="2" s="1"/>
  <c r="J98" i="3"/>
  <c r="L98" i="3" s="1"/>
  <c r="M98" i="3" s="1"/>
  <c r="N98" i="3" s="1"/>
  <c r="K59" i="4"/>
  <c r="M43" i="8" s="1"/>
  <c r="E11" i="8"/>
  <c r="C32" i="3"/>
  <c r="G116" i="2"/>
  <c r="L81" i="2"/>
  <c r="M81" i="2" s="1"/>
  <c r="N81" i="2" s="1"/>
  <c r="K92" i="3"/>
  <c r="E15" i="8"/>
  <c r="C28" i="3"/>
  <c r="J16" i="2"/>
  <c r="K20" i="2"/>
  <c r="G8" i="8" s="1"/>
  <c r="K16" i="2"/>
  <c r="G4" i="8" s="1"/>
  <c r="G33" i="3"/>
  <c r="J33" i="3" s="1"/>
  <c r="L33" i="3" s="1"/>
  <c r="M33" i="3" s="1"/>
  <c r="N33" i="3" s="1"/>
  <c r="I158" i="2"/>
  <c r="H57" i="8"/>
  <c r="H71" i="6"/>
  <c r="L47" i="2"/>
  <c r="M47" i="2" s="1"/>
  <c r="N47" i="2" s="1"/>
  <c r="M79" i="2"/>
  <c r="N79" i="2" s="1"/>
  <c r="K31" i="3"/>
  <c r="E31" i="4"/>
  <c r="I19" i="8"/>
  <c r="I9" i="8"/>
  <c r="E21" i="4"/>
  <c r="D39" i="4"/>
  <c r="H25" i="8"/>
  <c r="E40" i="4"/>
  <c r="I26" i="8"/>
  <c r="E72" i="5"/>
  <c r="J77" i="2"/>
  <c r="L77" i="2" s="1"/>
  <c r="M77" i="2" s="1"/>
  <c r="N77" i="2" s="1"/>
  <c r="C77" i="3"/>
  <c r="J61" i="1"/>
  <c r="L55" i="1"/>
  <c r="M55" i="1" s="1"/>
  <c r="N55" i="1" s="1"/>
  <c r="O57" i="8"/>
  <c r="H208" i="2"/>
  <c r="J208" i="2" s="1"/>
  <c r="I208" i="3" s="1"/>
  <c r="D76" i="4"/>
  <c r="H56" i="8"/>
  <c r="J19" i="3"/>
  <c r="H19" i="4"/>
  <c r="J207" i="2"/>
  <c r="I207" i="3" s="1"/>
  <c r="J207" i="3" s="1"/>
  <c r="I207" i="4" s="1"/>
  <c r="J17" i="4"/>
  <c r="G17" i="5"/>
  <c r="J17" i="5" s="1"/>
  <c r="D17" i="8"/>
  <c r="L29" i="1"/>
  <c r="M29" i="1" s="1"/>
  <c r="N29" i="1" s="1"/>
  <c r="K34" i="1"/>
  <c r="E32" i="4"/>
  <c r="K40" i="3"/>
  <c r="D46" i="4"/>
  <c r="H32" i="8"/>
  <c r="K46" i="3"/>
  <c r="C93" i="5"/>
  <c r="J93" i="4"/>
  <c r="J39" i="3"/>
  <c r="C39" i="4"/>
  <c r="C39" i="5" s="1"/>
  <c r="K76" i="2"/>
  <c r="G56" i="8" s="1"/>
  <c r="E76" i="3"/>
  <c r="F56" i="8"/>
  <c r="E123" i="4"/>
  <c r="I59" i="5"/>
  <c r="K20" i="4"/>
  <c r="M8" i="8" s="1"/>
  <c r="J76" i="3"/>
  <c r="K61" i="2"/>
  <c r="G37" i="8"/>
  <c r="H26" i="8"/>
  <c r="D40" i="4"/>
  <c r="C60" i="4"/>
  <c r="C60" i="5" s="1"/>
  <c r="I60" i="3"/>
  <c r="J60" i="3"/>
  <c r="D71" i="5"/>
  <c r="K71" i="4"/>
  <c r="M53" i="8" s="1"/>
  <c r="K53" i="8"/>
  <c r="J70" i="8"/>
  <c r="L92" i="3"/>
  <c r="M92" i="3" s="1"/>
  <c r="N92" i="3" s="1"/>
  <c r="L73" i="1"/>
  <c r="M72" i="1"/>
  <c r="N72" i="1" s="1"/>
  <c r="N73" i="1" s="1"/>
  <c r="M38" i="1"/>
  <c r="N38" i="1" s="1"/>
  <c r="J20" i="3"/>
  <c r="L20" i="3" s="1"/>
  <c r="H20" i="4"/>
  <c r="D161" i="4"/>
  <c r="I161" i="3"/>
  <c r="G158" i="4"/>
  <c r="I158" i="4" s="1"/>
  <c r="O46" i="8"/>
  <c r="N59" i="8"/>
  <c r="D56" i="4"/>
  <c r="K56" i="3"/>
  <c r="H40" i="8"/>
  <c r="C92" i="5"/>
  <c r="J92" i="5" s="1"/>
  <c r="J92" i="4"/>
  <c r="B219" i="3"/>
  <c r="B220" i="3" s="1"/>
  <c r="E49" i="6" s="1"/>
  <c r="B220" i="2"/>
  <c r="D49" i="6" s="1"/>
  <c r="J210" i="1"/>
  <c r="E48" i="8"/>
  <c r="K66" i="2"/>
  <c r="G48" i="8" s="1"/>
  <c r="D66" i="3"/>
  <c r="K66" i="3" s="1"/>
  <c r="L66" i="3" s="1"/>
  <c r="M66" i="3" s="1"/>
  <c r="N66" i="3" s="1"/>
  <c r="E47" i="8"/>
  <c r="D65" i="3"/>
  <c r="K65" i="2"/>
  <c r="N143" i="2"/>
  <c r="D233" i="2" s="1"/>
  <c r="D10" i="6" s="1"/>
  <c r="E137" i="3"/>
  <c r="E137" i="4" s="1"/>
  <c r="E137" i="5" s="1"/>
  <c r="K10" i="8"/>
  <c r="D22" i="5"/>
  <c r="C8" i="5"/>
  <c r="F3" i="5" s="1"/>
  <c r="F3" i="4"/>
  <c r="C43" i="5"/>
  <c r="J43" i="4"/>
  <c r="C64" i="3"/>
  <c r="C64" i="4" s="1"/>
  <c r="C64" i="5" s="1"/>
  <c r="J64" i="2"/>
  <c r="L64" i="2" s="1"/>
  <c r="M64" i="2" s="1"/>
  <c r="N64" i="2" s="1"/>
  <c r="G156" i="2"/>
  <c r="I156" i="2" s="1"/>
  <c r="I163" i="2" s="1"/>
  <c r="N165" i="2" s="1"/>
  <c r="F156" i="3"/>
  <c r="G33" i="5"/>
  <c r="H44" i="4"/>
  <c r="J44" i="3"/>
  <c r="C55" i="3"/>
  <c r="I55" i="2"/>
  <c r="I61" i="2" s="1"/>
  <c r="H195" i="2" s="1"/>
  <c r="H197" i="2" s="1"/>
  <c r="H199" i="2" s="1"/>
  <c r="H238" i="2" s="1"/>
  <c r="D62" i="6" s="1"/>
  <c r="J55" i="2"/>
  <c r="L55" i="2" s="1"/>
  <c r="M55" i="2" s="1"/>
  <c r="N55" i="2" s="1"/>
  <c r="C80" i="4"/>
  <c r="J80" i="3"/>
  <c r="L80" i="3" s="1"/>
  <c r="M80" i="3" s="1"/>
  <c r="N80" i="3" s="1"/>
  <c r="F93" i="3"/>
  <c r="M93" i="2"/>
  <c r="N93" i="2" s="1"/>
  <c r="H94" i="5"/>
  <c r="H95" i="3"/>
  <c r="H95" i="4" s="1"/>
  <c r="H95" i="5" s="1"/>
  <c r="J95" i="5" s="1"/>
  <c r="J95" i="2"/>
  <c r="L95" i="2" s="1"/>
  <c r="M95" i="2" s="1"/>
  <c r="N95" i="2" s="1"/>
  <c r="C32" i="5"/>
  <c r="J32" i="5" s="1"/>
  <c r="K98" i="4"/>
  <c r="E98" i="5"/>
  <c r="D38" i="4"/>
  <c r="H24" i="8"/>
  <c r="E16" i="4"/>
  <c r="I4" i="8"/>
  <c r="E23" i="8"/>
  <c r="D37" i="3"/>
  <c r="K37" i="2"/>
  <c r="K90" i="2"/>
  <c r="E68" i="8"/>
  <c r="D90" i="3"/>
  <c r="B137" i="4"/>
  <c r="N143" i="3"/>
  <c r="D233" i="3" s="1"/>
  <c r="E10" i="6" s="1"/>
  <c r="L42" i="2"/>
  <c r="M42" i="2" s="1"/>
  <c r="N42" i="2" s="1"/>
  <c r="G28" i="8"/>
  <c r="K19" i="3"/>
  <c r="J7" i="8" s="1"/>
  <c r="I7" i="8"/>
  <c r="E19" i="4"/>
  <c r="E65" i="4"/>
  <c r="E65" i="5" s="1"/>
  <c r="I47" i="8"/>
  <c r="H83" i="5"/>
  <c r="J83" i="5" s="1"/>
  <c r="J83" i="4"/>
  <c r="L83" i="4" s="1"/>
  <c r="M83" i="4" s="1"/>
  <c r="N83" i="4" s="1"/>
  <c r="J93" i="5"/>
  <c r="L93" i="5" s="1"/>
  <c r="M38" i="2"/>
  <c r="N38" i="2" s="1"/>
  <c r="F38" i="3"/>
  <c r="F38" i="4" s="1"/>
  <c r="F38" i="5" s="1"/>
  <c r="J53" i="2"/>
  <c r="L53" i="2" s="1"/>
  <c r="M53" i="2" s="1"/>
  <c r="N53" i="2" s="1"/>
  <c r="C53" i="3"/>
  <c r="B196" i="4"/>
  <c r="B196" i="5" s="1"/>
  <c r="D196" i="3"/>
  <c r="L59" i="1"/>
  <c r="M59" i="1" s="1"/>
  <c r="N59" i="1" s="1"/>
  <c r="K61" i="1"/>
  <c r="D43" i="8"/>
  <c r="D74" i="8"/>
  <c r="K100" i="1"/>
  <c r="L96" i="1"/>
  <c r="I160" i="5"/>
  <c r="K56" i="4"/>
  <c r="M40" i="8" s="1"/>
  <c r="J27" i="2"/>
  <c r="L27" i="2" s="1"/>
  <c r="M27" i="2" s="1"/>
  <c r="N27" i="2" s="1"/>
  <c r="G27" i="3"/>
  <c r="G23" i="3"/>
  <c r="J23" i="2"/>
  <c r="F20" i="8"/>
  <c r="K32" i="2"/>
  <c r="G20" i="8" s="1"/>
  <c r="L67" i="2"/>
  <c r="M67" i="2" s="1"/>
  <c r="N67" i="2" s="1"/>
  <c r="L97" i="3"/>
  <c r="M97" i="3" s="1"/>
  <c r="N97" i="3" s="1"/>
  <c r="H66" i="6"/>
  <c r="J98" i="5"/>
  <c r="K28" i="2"/>
  <c r="G16" i="8" s="1"/>
  <c r="I155" i="5"/>
  <c r="I155" i="3"/>
  <c r="D117" i="3"/>
  <c r="J43" i="5"/>
  <c r="H42" i="8"/>
  <c r="I61" i="1"/>
  <c r="H195" i="1" s="1"/>
  <c r="H197" i="1" s="1"/>
  <c r="H199" i="1" s="1"/>
  <c r="H238" i="1" s="1"/>
  <c r="C62" i="6" s="1"/>
  <c r="J26" i="2"/>
  <c r="J31" i="2"/>
  <c r="L24" i="2"/>
  <c r="M24" i="2" s="1"/>
  <c r="N24" i="2" s="1"/>
  <c r="J20" i="2"/>
  <c r="L20" i="2" s="1"/>
  <c r="M20" i="2" s="1"/>
  <c r="N20" i="2" s="1"/>
  <c r="J30" i="2"/>
  <c r="L30" i="2" s="1"/>
  <c r="M30" i="2" s="1"/>
  <c r="N30" i="2" s="1"/>
  <c r="J22" i="2"/>
  <c r="J19" i="2"/>
  <c r="I163" i="1"/>
  <c r="N165" i="1" s="1"/>
  <c r="L47" i="8"/>
  <c r="G52" i="8"/>
  <c r="L70" i="2"/>
  <c r="J84" i="3"/>
  <c r="L84" i="3" s="1"/>
  <c r="M84" i="3" s="1"/>
  <c r="N84" i="3" s="1"/>
  <c r="C84" i="4"/>
  <c r="H64" i="4"/>
  <c r="I48" i="8"/>
  <c r="E66" i="4"/>
  <c r="G65" i="4"/>
  <c r="G65" i="5" s="1"/>
  <c r="J65" i="3"/>
  <c r="G77" i="5"/>
  <c r="I66" i="8"/>
  <c r="K88" i="3"/>
  <c r="E88" i="4"/>
  <c r="C89" i="4"/>
  <c r="E116" i="4"/>
  <c r="E116" i="5" s="1"/>
  <c r="G116" i="5" s="1"/>
  <c r="G116" i="3"/>
  <c r="C208" i="4"/>
  <c r="F208" i="3"/>
  <c r="H208" i="3" s="1"/>
  <c r="C196" i="5"/>
  <c r="D150" i="5"/>
  <c r="I150" i="5" s="1"/>
  <c r="I150" i="4"/>
  <c r="C175" i="4"/>
  <c r="N188" i="3"/>
  <c r="P61" i="8"/>
  <c r="L81" i="5"/>
  <c r="M81" i="5" s="1"/>
  <c r="N81" i="5" s="1"/>
  <c r="N60" i="8"/>
  <c r="K80" i="5"/>
  <c r="P60" i="8" s="1"/>
  <c r="M74" i="8"/>
  <c r="D39" i="5"/>
  <c r="N25" i="8" s="1"/>
  <c r="K25" i="8"/>
  <c r="H71" i="5"/>
  <c r="J71" i="5" s="1"/>
  <c r="J71" i="4"/>
  <c r="L71" i="4" s="1"/>
  <c r="M71" i="4" s="1"/>
  <c r="N71" i="4" s="1"/>
  <c r="C31" i="5"/>
  <c r="J31" i="5" s="1"/>
  <c r="J31" i="4"/>
  <c r="P71" i="8"/>
  <c r="G39" i="5"/>
  <c r="J39" i="5" s="1"/>
  <c r="J39" i="4"/>
  <c r="C65" i="5"/>
  <c r="J65" i="5" s="1"/>
  <c r="I25" i="8"/>
  <c r="K39" i="3"/>
  <c r="E39" i="4"/>
  <c r="C52" i="4"/>
  <c r="I52" i="3"/>
  <c r="L47" i="5"/>
  <c r="M47" i="5" s="1"/>
  <c r="N47" i="5" s="1"/>
  <c r="N14" i="8"/>
  <c r="K26" i="5"/>
  <c r="O50" i="8"/>
  <c r="K75" i="8"/>
  <c r="D97" i="5"/>
  <c r="N75" i="8" s="1"/>
  <c r="G64" i="8"/>
  <c r="L84" i="2"/>
  <c r="M84" i="2" s="1"/>
  <c r="N84" i="2" s="1"/>
  <c r="K67" i="8"/>
  <c r="D89" i="5"/>
  <c r="I15" i="8"/>
  <c r="K27" i="3"/>
  <c r="E27" i="4"/>
  <c r="L29" i="8"/>
  <c r="E43" i="5"/>
  <c r="K43" i="4"/>
  <c r="D60" i="4"/>
  <c r="H44" i="8"/>
  <c r="K60" i="3"/>
  <c r="H70" i="5"/>
  <c r="J70" i="5" s="1"/>
  <c r="J70" i="4"/>
  <c r="D68" i="4"/>
  <c r="K68" i="3"/>
  <c r="J79" i="3"/>
  <c r="L79" i="3" s="1"/>
  <c r="M79" i="3" s="1"/>
  <c r="C79" i="4"/>
  <c r="L99" i="3"/>
  <c r="M99" i="3" s="1"/>
  <c r="N99" i="3" s="1"/>
  <c r="J77" i="8"/>
  <c r="G75" i="8"/>
  <c r="L97" i="2"/>
  <c r="L72" i="8"/>
  <c r="E94" i="5"/>
  <c r="K58" i="5"/>
  <c r="P42" i="8" s="1"/>
  <c r="I155" i="4"/>
  <c r="E78" i="4"/>
  <c r="C30" i="5"/>
  <c r="D23" i="4"/>
  <c r="H11" i="8"/>
  <c r="K23" i="3"/>
  <c r="K43" i="3"/>
  <c r="J29" i="8" s="1"/>
  <c r="H29" i="8"/>
  <c r="C58" i="4"/>
  <c r="I58" i="3"/>
  <c r="J76" i="8"/>
  <c r="C210" i="3"/>
  <c r="C207" i="4"/>
  <c r="C29" i="5"/>
  <c r="J29" i="5" s="1"/>
  <c r="J29" i="4"/>
  <c r="G39" i="8"/>
  <c r="L75" i="8"/>
  <c r="E97" i="5"/>
  <c r="K97" i="4"/>
  <c r="I28" i="8"/>
  <c r="E42" i="4"/>
  <c r="K81" i="3"/>
  <c r="H61" i="8"/>
  <c r="I62" i="8"/>
  <c r="E82" i="4"/>
  <c r="J22" i="4"/>
  <c r="H22" i="5"/>
  <c r="J22" i="5" s="1"/>
  <c r="D55" i="4"/>
  <c r="K55" i="3"/>
  <c r="L68" i="2"/>
  <c r="M68" i="2" s="1"/>
  <c r="N68" i="2" s="1"/>
  <c r="C117" i="4"/>
  <c r="C117" i="5" s="1"/>
  <c r="J56" i="4"/>
  <c r="I56" i="4"/>
  <c r="J59" i="4"/>
  <c r="I59" i="4"/>
  <c r="K57" i="3"/>
  <c r="I40" i="8"/>
  <c r="I60" i="4"/>
  <c r="J60" i="4"/>
  <c r="E57" i="4"/>
  <c r="I41" i="8"/>
  <c r="K58" i="4"/>
  <c r="M42" i="8" s="1"/>
  <c r="M70" i="2"/>
  <c r="N70" i="2" s="1"/>
  <c r="J29" i="2"/>
  <c r="L29" i="2" s="1"/>
  <c r="M29" i="2" s="1"/>
  <c r="N29" i="2" s="1"/>
  <c r="J25" i="2"/>
  <c r="L25" i="2" s="1"/>
  <c r="M25" i="2" s="1"/>
  <c r="N25" i="2" s="1"/>
  <c r="J21" i="2"/>
  <c r="L21" i="2" s="1"/>
  <c r="M21" i="2" s="1"/>
  <c r="N21" i="2" s="1"/>
  <c r="I57" i="4"/>
  <c r="J57" i="4"/>
  <c r="K31" i="2"/>
  <c r="G19" i="8" s="1"/>
  <c r="K19" i="2"/>
  <c r="L19" i="2" s="1"/>
  <c r="H236" i="1"/>
  <c r="C60" i="6" s="1"/>
  <c r="L56" i="2"/>
  <c r="M59" i="2"/>
  <c r="N59" i="2" s="1"/>
  <c r="M56" i="1"/>
  <c r="N56" i="1" s="1"/>
  <c r="C4" i="2"/>
  <c r="N52" i="2"/>
  <c r="M72" i="2"/>
  <c r="N72" i="2" s="1"/>
  <c r="M59" i="3"/>
  <c r="N59" i="3" s="1"/>
  <c r="M71" i="2"/>
  <c r="N71" i="2" s="1"/>
  <c r="M69" i="2"/>
  <c r="N69" i="2" s="1"/>
  <c r="N82" i="2"/>
  <c r="N39" i="1"/>
  <c r="M16" i="3"/>
  <c r="N16" i="3" s="1"/>
  <c r="M20" i="3"/>
  <c r="N20" i="3" s="1"/>
  <c r="N53" i="1" l="1"/>
  <c r="N201" i="1"/>
  <c r="N236" i="1" s="1"/>
  <c r="C36" i="6" s="1"/>
  <c r="J15" i="4"/>
  <c r="L15" i="4" s="1"/>
  <c r="M15" i="4" s="1"/>
  <c r="N15" i="4" s="1"/>
  <c r="E152" i="5"/>
  <c r="G152" i="5" s="1"/>
  <c r="I152" i="5" s="1"/>
  <c r="G152" i="4"/>
  <c r="I152" i="4" s="1"/>
  <c r="N17" i="2"/>
  <c r="L47" i="4"/>
  <c r="M47" i="4" s="1"/>
  <c r="N47" i="4" s="1"/>
  <c r="L54" i="3"/>
  <c r="M54" i="3" s="1"/>
  <c r="N54" i="3" s="1"/>
  <c r="A4" i="4"/>
  <c r="C7" i="5"/>
  <c r="A4" i="5" s="1"/>
  <c r="H67" i="5"/>
  <c r="J67" i="5" s="1"/>
  <c r="J67" i="4"/>
  <c r="L67" i="4" s="1"/>
  <c r="M67" i="4" s="1"/>
  <c r="N67" i="4" s="1"/>
  <c r="G66" i="5"/>
  <c r="J66" i="5" s="1"/>
  <c r="J66" i="4"/>
  <c r="J61" i="2"/>
  <c r="J30" i="4"/>
  <c r="L49" i="1"/>
  <c r="N232" i="1"/>
  <c r="C30" i="6" s="1"/>
  <c r="J235" i="4"/>
  <c r="F68" i="6" s="1"/>
  <c r="H68" i="6" s="1"/>
  <c r="E138" i="5"/>
  <c r="J235" i="5" s="1"/>
  <c r="G68" i="6" s="1"/>
  <c r="L58" i="3"/>
  <c r="M58" i="3" s="1"/>
  <c r="N58" i="3" s="1"/>
  <c r="L38" i="8"/>
  <c r="K54" i="4"/>
  <c r="G97" i="5"/>
  <c r="J97" i="5" s="1"/>
  <c r="J97" i="4"/>
  <c r="L97" i="4" s="1"/>
  <c r="M97" i="4" s="1"/>
  <c r="N97" i="4" s="1"/>
  <c r="K30" i="4"/>
  <c r="M18" i="8" s="1"/>
  <c r="L56" i="4"/>
  <c r="M56" i="4" s="1"/>
  <c r="N56" i="4" s="1"/>
  <c r="I153" i="4"/>
  <c r="H235" i="4" s="1"/>
  <c r="F59" i="6" s="1"/>
  <c r="L26" i="2"/>
  <c r="M26" i="2" s="1"/>
  <c r="N26" i="2" s="1"/>
  <c r="N126" i="1"/>
  <c r="D232" i="1" s="1"/>
  <c r="C9" i="6" s="1"/>
  <c r="L23" i="8"/>
  <c r="E37" i="5"/>
  <c r="O23" i="8" s="1"/>
  <c r="J6" i="8"/>
  <c r="L18" i="3"/>
  <c r="M18" i="3" s="1"/>
  <c r="N18" i="3" s="1"/>
  <c r="I153" i="5"/>
  <c r="H235" i="5" s="1"/>
  <c r="G59" i="6" s="1"/>
  <c r="K32" i="3"/>
  <c r="K73" i="2"/>
  <c r="L93" i="4"/>
  <c r="L69" i="5"/>
  <c r="M69" i="5" s="1"/>
  <c r="N69" i="5" s="1"/>
  <c r="P51" i="8"/>
  <c r="J54" i="5"/>
  <c r="I54" i="5"/>
  <c r="K20" i="8"/>
  <c r="D32" i="5"/>
  <c r="N20" i="8" s="1"/>
  <c r="I162" i="4"/>
  <c r="D162" i="5"/>
  <c r="I162" i="5" s="1"/>
  <c r="J65" i="4"/>
  <c r="D196" i="4"/>
  <c r="J64" i="3"/>
  <c r="L64" i="3" s="1"/>
  <c r="M64" i="3" s="1"/>
  <c r="M78" i="1"/>
  <c r="H20" i="8"/>
  <c r="L45" i="3"/>
  <c r="M45" i="3" s="1"/>
  <c r="N45" i="3" s="1"/>
  <c r="L17" i="3"/>
  <c r="M17" i="3" s="1"/>
  <c r="N17" i="3" s="1"/>
  <c r="L67" i="5"/>
  <c r="M67" i="5" s="1"/>
  <c r="N67" i="5" s="1"/>
  <c r="N64" i="8"/>
  <c r="K84" i="5"/>
  <c r="P64" i="8" s="1"/>
  <c r="D196" i="5"/>
  <c r="G123" i="3"/>
  <c r="G126" i="3" s="1"/>
  <c r="J239" i="3" s="1"/>
  <c r="E72" i="6" s="1"/>
  <c r="E54" i="5"/>
  <c r="L78" i="2"/>
  <c r="M78" i="2" s="1"/>
  <c r="N78" i="2" s="1"/>
  <c r="N33" i="8"/>
  <c r="C99" i="5"/>
  <c r="J99" i="5" s="1"/>
  <c r="J99" i="4"/>
  <c r="L99" i="4" s="1"/>
  <c r="M99" i="4" s="1"/>
  <c r="N99" i="4" s="1"/>
  <c r="L6" i="8"/>
  <c r="K18" i="4"/>
  <c r="E18" i="5"/>
  <c r="L16" i="2"/>
  <c r="M16" i="2" s="1"/>
  <c r="N16" i="2" s="1"/>
  <c r="D199" i="2"/>
  <c r="L28" i="2"/>
  <c r="M28" i="2" s="1"/>
  <c r="N28" i="2" s="1"/>
  <c r="M73" i="1"/>
  <c r="J48" i="4"/>
  <c r="L48" i="4" s="1"/>
  <c r="M48" i="4" s="1"/>
  <c r="N48" i="4" s="1"/>
  <c r="L30" i="8"/>
  <c r="E44" i="5"/>
  <c r="O30" i="8" s="1"/>
  <c r="J41" i="5"/>
  <c r="J41" i="4"/>
  <c r="K31" i="8"/>
  <c r="D45" i="5"/>
  <c r="L43" i="2"/>
  <c r="M43" i="2" s="1"/>
  <c r="N43" i="2" s="1"/>
  <c r="G45" i="5"/>
  <c r="J45" i="5" s="1"/>
  <c r="D41" i="4"/>
  <c r="H27" i="8"/>
  <c r="K41" i="3"/>
  <c r="K44" i="3"/>
  <c r="J30" i="8" s="1"/>
  <c r="D44" i="4"/>
  <c r="H30" i="8"/>
  <c r="L47" i="3"/>
  <c r="M47" i="3" s="1"/>
  <c r="N47" i="3" s="1"/>
  <c r="C40" i="5"/>
  <c r="J40" i="5" s="1"/>
  <c r="J40" i="4"/>
  <c r="C46" i="5"/>
  <c r="J46" i="5" s="1"/>
  <c r="J46" i="4"/>
  <c r="K48" i="5"/>
  <c r="P34" i="8" s="1"/>
  <c r="O34" i="8"/>
  <c r="L48" i="3"/>
  <c r="M48" i="3" s="1"/>
  <c r="N48" i="3" s="1"/>
  <c r="K18" i="8"/>
  <c r="L23" i="2"/>
  <c r="M23" i="2" s="1"/>
  <c r="N23" i="2" s="1"/>
  <c r="K30" i="5"/>
  <c r="P18" i="8" s="1"/>
  <c r="L22" i="3"/>
  <c r="M22" i="3" s="1"/>
  <c r="N22" i="3" s="1"/>
  <c r="C26" i="5"/>
  <c r="J26" i="5" s="1"/>
  <c r="J26" i="4"/>
  <c r="L26" i="4" s="1"/>
  <c r="M26" i="4" s="1"/>
  <c r="N26" i="4" s="1"/>
  <c r="E29" i="5"/>
  <c r="O17" i="8" s="1"/>
  <c r="L17" i="8"/>
  <c r="L30" i="3"/>
  <c r="M30" i="3" s="1"/>
  <c r="N30" i="3" s="1"/>
  <c r="L22" i="2"/>
  <c r="M22" i="2" s="1"/>
  <c r="N22" i="2" s="1"/>
  <c r="J24" i="4"/>
  <c r="C24" i="5"/>
  <c r="J24" i="5" s="1"/>
  <c r="K29" i="3"/>
  <c r="D29" i="4"/>
  <c r="H17" i="8"/>
  <c r="L24" i="3"/>
  <c r="M24" i="3" s="1"/>
  <c r="N24" i="3" s="1"/>
  <c r="K13" i="8"/>
  <c r="K25" i="4"/>
  <c r="D25" i="5"/>
  <c r="L25" i="3"/>
  <c r="M25" i="3" s="1"/>
  <c r="N25" i="3" s="1"/>
  <c r="L22" i="4"/>
  <c r="M22" i="4" s="1"/>
  <c r="N22" i="4" s="1"/>
  <c r="J30" i="5"/>
  <c r="J32" i="4"/>
  <c r="K12" i="8"/>
  <c r="D24" i="5"/>
  <c r="N12" i="8" s="1"/>
  <c r="L33" i="2"/>
  <c r="M33" i="2" s="1"/>
  <c r="N33" i="2" s="1"/>
  <c r="D28" i="5"/>
  <c r="N16" i="8" s="1"/>
  <c r="K16" i="8"/>
  <c r="D21" i="4"/>
  <c r="H9" i="8"/>
  <c r="H239" i="2"/>
  <c r="D63" i="6" s="1"/>
  <c r="N201" i="2"/>
  <c r="D238" i="2" s="1"/>
  <c r="D15" i="6" s="1"/>
  <c r="M49" i="1"/>
  <c r="L59" i="4"/>
  <c r="M59" i="4" s="1"/>
  <c r="N59" i="4" s="1"/>
  <c r="K78" i="3"/>
  <c r="L78" i="3" s="1"/>
  <c r="L83" i="5"/>
  <c r="M83" i="5" s="1"/>
  <c r="N83" i="5" s="1"/>
  <c r="N34" i="1"/>
  <c r="H231" i="1" s="1"/>
  <c r="K72" i="4"/>
  <c r="D19" i="5"/>
  <c r="N7" i="8" s="1"/>
  <c r="K7" i="8"/>
  <c r="J76" i="4"/>
  <c r="C76" i="5"/>
  <c r="J76" i="5" s="1"/>
  <c r="O8" i="8"/>
  <c r="K20" i="5"/>
  <c r="P8" i="8" s="1"/>
  <c r="D195" i="3"/>
  <c r="B195" i="4"/>
  <c r="L12" i="8"/>
  <c r="K24" i="4"/>
  <c r="E24" i="5"/>
  <c r="N240" i="2"/>
  <c r="D40" i="6" s="1"/>
  <c r="N210" i="2"/>
  <c r="J3" i="8"/>
  <c r="L15" i="3"/>
  <c r="M15" i="3" s="1"/>
  <c r="N15" i="3" s="1"/>
  <c r="D59" i="5"/>
  <c r="K43" i="8"/>
  <c r="L32" i="2"/>
  <c r="M32" i="2" s="1"/>
  <c r="N32" i="2" s="1"/>
  <c r="H206" i="3"/>
  <c r="L59" i="8"/>
  <c r="E79" i="5"/>
  <c r="K79" i="4"/>
  <c r="M59" i="8" s="1"/>
  <c r="K3" i="8"/>
  <c r="D15" i="5"/>
  <c r="L44" i="8"/>
  <c r="E60" i="5"/>
  <c r="O44" i="8" s="1"/>
  <c r="D208" i="4"/>
  <c r="D210" i="3"/>
  <c r="N240" i="3" s="1"/>
  <c r="E40" i="6" s="1"/>
  <c r="L30" i="4"/>
  <c r="M30" i="4" s="1"/>
  <c r="N30" i="4" s="1"/>
  <c r="J94" i="4"/>
  <c r="L94" i="4" s="1"/>
  <c r="M94" i="4" s="1"/>
  <c r="N94" i="4" s="1"/>
  <c r="K92" i="4"/>
  <c r="D92" i="5"/>
  <c r="K70" i="8"/>
  <c r="N3" i="4"/>
  <c r="N4" i="4" s="1"/>
  <c r="H7" i="5"/>
  <c r="N3" i="5" s="1"/>
  <c r="N4" i="5" s="1"/>
  <c r="L16" i="8"/>
  <c r="E28" i="5"/>
  <c r="K28" i="4"/>
  <c r="M16" i="8" s="1"/>
  <c r="D239" i="1"/>
  <c r="C16" i="6" s="1"/>
  <c r="J236" i="1"/>
  <c r="C69" i="6" s="1"/>
  <c r="G69" i="8"/>
  <c r="L91" i="2"/>
  <c r="M91" i="2" s="1"/>
  <c r="N91" i="2" s="1"/>
  <c r="H16" i="5"/>
  <c r="J16" i="5" s="1"/>
  <c r="J16" i="4"/>
  <c r="D235" i="2"/>
  <c r="D12" i="6" s="1"/>
  <c r="N234" i="2"/>
  <c r="D32" i="6" s="1"/>
  <c r="J232" i="2"/>
  <c r="D65" i="6" s="1"/>
  <c r="A198" i="4"/>
  <c r="D198" i="3"/>
  <c r="K85" i="2"/>
  <c r="J89" i="3"/>
  <c r="L89" i="3" s="1"/>
  <c r="M89" i="3" s="1"/>
  <c r="N89" i="3" s="1"/>
  <c r="J94" i="5"/>
  <c r="K17" i="4"/>
  <c r="L5" i="8"/>
  <c r="E17" i="5"/>
  <c r="B197" i="4"/>
  <c r="D197" i="3"/>
  <c r="D199" i="3" s="1"/>
  <c r="H239" i="3" s="1"/>
  <c r="E63" i="6" s="1"/>
  <c r="O77" i="8"/>
  <c r="K99" i="5"/>
  <c r="C38" i="4"/>
  <c r="J38" i="3"/>
  <c r="L38" i="3" s="1"/>
  <c r="M38" i="3" s="1"/>
  <c r="N38" i="3" s="1"/>
  <c r="J96" i="4"/>
  <c r="L96" i="4" s="1"/>
  <c r="M96" i="4" s="1"/>
  <c r="N96" i="4" s="1"/>
  <c r="C96" i="5"/>
  <c r="J96" i="5" s="1"/>
  <c r="L96" i="5" s="1"/>
  <c r="M96" i="5" s="1"/>
  <c r="N96" i="5" s="1"/>
  <c r="K37" i="8"/>
  <c r="D53" i="5"/>
  <c r="K53" i="4"/>
  <c r="M37" i="8" s="1"/>
  <c r="C37" i="4"/>
  <c r="J37" i="3"/>
  <c r="L65" i="2"/>
  <c r="M65" i="2" s="1"/>
  <c r="N65" i="2" s="1"/>
  <c r="L76" i="2"/>
  <c r="L82" i="3"/>
  <c r="M82" i="3" s="1"/>
  <c r="N82" i="3" s="1"/>
  <c r="G119" i="2"/>
  <c r="B118" i="4"/>
  <c r="B118" i="5" s="1"/>
  <c r="D118" i="3"/>
  <c r="C42" i="5"/>
  <c r="J42" i="5" s="1"/>
  <c r="J42" i="4"/>
  <c r="L72" i="3"/>
  <c r="M72" i="3" s="1"/>
  <c r="N72" i="3" s="1"/>
  <c r="H69" i="8"/>
  <c r="K91" i="3"/>
  <c r="D91" i="4"/>
  <c r="C28" i="4"/>
  <c r="J28" i="3"/>
  <c r="L28" i="3" s="1"/>
  <c r="M28" i="3" s="1"/>
  <c r="N28" i="3" s="1"/>
  <c r="N49" i="1"/>
  <c r="G47" i="8"/>
  <c r="J32" i="3"/>
  <c r="L32" i="3" s="1"/>
  <c r="M32" i="3" s="1"/>
  <c r="N32" i="3" s="1"/>
  <c r="C33" i="4"/>
  <c r="L73" i="8"/>
  <c r="E95" i="5"/>
  <c r="K95" i="4"/>
  <c r="M73" i="8" s="1"/>
  <c r="K70" i="4"/>
  <c r="E70" i="5"/>
  <c r="L52" i="8"/>
  <c r="D52" i="4"/>
  <c r="K52" i="3"/>
  <c r="H36" i="8"/>
  <c r="G66" i="8"/>
  <c r="L88" i="2"/>
  <c r="N79" i="3"/>
  <c r="L34" i="1"/>
  <c r="L61" i="1"/>
  <c r="M34" i="1"/>
  <c r="K90" i="3"/>
  <c r="D90" i="4"/>
  <c r="H68" i="8"/>
  <c r="L4" i="8"/>
  <c r="E16" i="5"/>
  <c r="K16" i="4"/>
  <c r="F156" i="4"/>
  <c r="G156" i="3"/>
  <c r="I156" i="3" s="1"/>
  <c r="I163" i="3" s="1"/>
  <c r="H20" i="5"/>
  <c r="J20" i="5" s="1"/>
  <c r="L20" i="5" s="1"/>
  <c r="M20" i="5" s="1"/>
  <c r="N20" i="5" s="1"/>
  <c r="J20" i="4"/>
  <c r="L20" i="4" s="1"/>
  <c r="M20" i="4" s="1"/>
  <c r="N20" i="4" s="1"/>
  <c r="E123" i="5"/>
  <c r="G123" i="5" s="1"/>
  <c r="G126" i="5" s="1"/>
  <c r="G123" i="4"/>
  <c r="G126" i="4" s="1"/>
  <c r="J239" i="4" s="1"/>
  <c r="F72" i="6" s="1"/>
  <c r="H19" i="5"/>
  <c r="J19" i="5" s="1"/>
  <c r="J19" i="4"/>
  <c r="E40" i="5"/>
  <c r="K40" i="4"/>
  <c r="L26" i="8"/>
  <c r="J19" i="8"/>
  <c r="L31" i="3"/>
  <c r="M31" i="3" s="1"/>
  <c r="N31" i="3" s="1"/>
  <c r="C55" i="4"/>
  <c r="J55" i="3"/>
  <c r="I55" i="3"/>
  <c r="H47" i="8"/>
  <c r="D65" i="4"/>
  <c r="K65" i="3"/>
  <c r="J47" i="8" s="1"/>
  <c r="J32" i="8"/>
  <c r="L46" i="3"/>
  <c r="M46" i="3" s="1"/>
  <c r="N46" i="3" s="1"/>
  <c r="L19" i="3"/>
  <c r="M19" i="3" s="1"/>
  <c r="N19" i="3" s="1"/>
  <c r="G23" i="4"/>
  <c r="J23" i="3"/>
  <c r="M96" i="1"/>
  <c r="L100" i="1"/>
  <c r="C53" i="4"/>
  <c r="J53" i="3"/>
  <c r="I53" i="3"/>
  <c r="G68" i="8"/>
  <c r="L90" i="2"/>
  <c r="M90" i="2" s="1"/>
  <c r="N90" i="2" s="1"/>
  <c r="D38" i="5"/>
  <c r="K38" i="4"/>
  <c r="K24" i="8"/>
  <c r="N53" i="8"/>
  <c r="K71" i="5"/>
  <c r="P53" i="8" s="1"/>
  <c r="C77" i="4"/>
  <c r="J77" i="3"/>
  <c r="L77" i="3" s="1"/>
  <c r="M77" i="3" s="1"/>
  <c r="N77" i="3" s="1"/>
  <c r="J210" i="2"/>
  <c r="D117" i="4"/>
  <c r="G117" i="3"/>
  <c r="J27" i="3"/>
  <c r="L27" i="3" s="1"/>
  <c r="M27" i="3" s="1"/>
  <c r="N27" i="3" s="1"/>
  <c r="G27" i="4"/>
  <c r="G23" i="8"/>
  <c r="L37" i="2"/>
  <c r="K49" i="2"/>
  <c r="O76" i="8"/>
  <c r="K98" i="5"/>
  <c r="D66" i="4"/>
  <c r="K66" i="4" s="1"/>
  <c r="H48" i="8"/>
  <c r="E76" i="4"/>
  <c r="K76" i="3"/>
  <c r="J56" i="8" s="1"/>
  <c r="I56" i="8"/>
  <c r="K46" i="4"/>
  <c r="K32" i="8"/>
  <c r="D46" i="5"/>
  <c r="K56" i="8"/>
  <c r="D76" i="5"/>
  <c r="N56" i="8" s="1"/>
  <c r="J9" i="8"/>
  <c r="L21" i="3"/>
  <c r="M21" i="3" s="1"/>
  <c r="N21" i="3" s="1"/>
  <c r="M61" i="1"/>
  <c r="D37" i="4"/>
  <c r="K37" i="3"/>
  <c r="H23" i="8"/>
  <c r="M76" i="8"/>
  <c r="L98" i="4"/>
  <c r="M98" i="4" s="1"/>
  <c r="N98" i="4" s="1"/>
  <c r="F93" i="4"/>
  <c r="F93" i="5" s="1"/>
  <c r="M93" i="5" s="1"/>
  <c r="N93" i="5" s="1"/>
  <c r="M93" i="3"/>
  <c r="N93" i="3" s="1"/>
  <c r="N10" i="8"/>
  <c r="K22" i="5"/>
  <c r="P10" i="8" s="1"/>
  <c r="J40" i="8"/>
  <c r="L56" i="3"/>
  <c r="M56" i="3" s="1"/>
  <c r="N56" i="3" s="1"/>
  <c r="L9" i="8"/>
  <c r="E21" i="5"/>
  <c r="N61" i="1"/>
  <c r="B219" i="4"/>
  <c r="J208" i="3"/>
  <c r="I208" i="4" s="1"/>
  <c r="L7" i="8"/>
  <c r="E19" i="5"/>
  <c r="K19" i="4"/>
  <c r="M7" i="8" s="1"/>
  <c r="H44" i="5"/>
  <c r="J44" i="5" s="1"/>
  <c r="J44" i="4"/>
  <c r="K40" i="8"/>
  <c r="D56" i="5"/>
  <c r="J60" i="5"/>
  <c r="I60" i="5"/>
  <c r="O54" i="8"/>
  <c r="K72" i="5"/>
  <c r="L60" i="4"/>
  <c r="M60" i="4" s="1"/>
  <c r="N60" i="4" s="1"/>
  <c r="J95" i="3"/>
  <c r="L95" i="3" s="1"/>
  <c r="M95" i="3" s="1"/>
  <c r="N95" i="3" s="1"/>
  <c r="C80" i="5"/>
  <c r="J80" i="5" s="1"/>
  <c r="L80" i="5" s="1"/>
  <c r="M80" i="5" s="1"/>
  <c r="N80" i="5" s="1"/>
  <c r="J80" i="4"/>
  <c r="L80" i="4" s="1"/>
  <c r="M80" i="4" s="1"/>
  <c r="N80" i="4" s="1"/>
  <c r="K21" i="8"/>
  <c r="K33" i="4"/>
  <c r="M21" i="8" s="1"/>
  <c r="D33" i="5"/>
  <c r="L66" i="2"/>
  <c r="M66" i="2" s="1"/>
  <c r="N66" i="2" s="1"/>
  <c r="K26" i="8"/>
  <c r="D40" i="5"/>
  <c r="N26" i="8" s="1"/>
  <c r="J26" i="8"/>
  <c r="L40" i="3"/>
  <c r="M40" i="3" s="1"/>
  <c r="N40" i="3" s="1"/>
  <c r="G116" i="4"/>
  <c r="J95" i="4"/>
  <c r="L95" i="4" s="1"/>
  <c r="M95" i="4" s="1"/>
  <c r="N95" i="4" s="1"/>
  <c r="B137" i="5"/>
  <c r="N143" i="5" s="1"/>
  <c r="D233" i="5" s="1"/>
  <c r="G10" i="6" s="1"/>
  <c r="N143" i="4"/>
  <c r="D233" i="4" s="1"/>
  <c r="F10" i="6" s="1"/>
  <c r="J20" i="8"/>
  <c r="D161" i="5"/>
  <c r="I161" i="5" s="1"/>
  <c r="I161" i="4"/>
  <c r="L20" i="8"/>
  <c r="E32" i="5"/>
  <c r="K32" i="4"/>
  <c r="O38" i="8"/>
  <c r="K54" i="5"/>
  <c r="L19" i="8"/>
  <c r="E31" i="5"/>
  <c r="K31" i="4"/>
  <c r="M19" i="8" s="1"/>
  <c r="M19" i="2"/>
  <c r="K89" i="5"/>
  <c r="P67" i="8" s="1"/>
  <c r="N67" i="8"/>
  <c r="H236" i="2"/>
  <c r="D60" i="6" s="1"/>
  <c r="J41" i="8"/>
  <c r="L57" i="3"/>
  <c r="M57" i="3" s="1"/>
  <c r="N57" i="3" s="1"/>
  <c r="E82" i="5"/>
  <c r="L62" i="8"/>
  <c r="K82" i="4"/>
  <c r="K78" i="4"/>
  <c r="L58" i="8"/>
  <c r="E78" i="5"/>
  <c r="J15" i="8"/>
  <c r="E88" i="5"/>
  <c r="L66" i="8"/>
  <c r="K88" i="4"/>
  <c r="J48" i="8"/>
  <c r="E4" i="2"/>
  <c r="C4" i="3" s="1"/>
  <c r="G7" i="8"/>
  <c r="K34" i="2"/>
  <c r="K11" i="8"/>
  <c r="K23" i="4"/>
  <c r="D23" i="5"/>
  <c r="J44" i="8"/>
  <c r="L60" i="3"/>
  <c r="M60" i="3" s="1"/>
  <c r="N60" i="3" s="1"/>
  <c r="C52" i="5"/>
  <c r="I52" i="4"/>
  <c r="J52" i="4"/>
  <c r="J66" i="8"/>
  <c r="L88" i="3"/>
  <c r="K100" i="3"/>
  <c r="L31" i="2"/>
  <c r="M31" i="2" s="1"/>
  <c r="N31" i="2" s="1"/>
  <c r="J39" i="8"/>
  <c r="L55" i="3"/>
  <c r="J61" i="8"/>
  <c r="L81" i="3"/>
  <c r="M81" i="3" s="1"/>
  <c r="N81" i="3" s="1"/>
  <c r="C79" i="5"/>
  <c r="J79" i="5" s="1"/>
  <c r="J79" i="4"/>
  <c r="L79" i="4" s="1"/>
  <c r="M79" i="4" s="1"/>
  <c r="N79" i="4" s="1"/>
  <c r="K44" i="8"/>
  <c r="D60" i="5"/>
  <c r="P14" i="8"/>
  <c r="L26" i="5"/>
  <c r="M26" i="5" s="1"/>
  <c r="N26" i="5" s="1"/>
  <c r="K39" i="4"/>
  <c r="L39" i="4" s="1"/>
  <c r="L25" i="8"/>
  <c r="E39" i="5"/>
  <c r="C208" i="5"/>
  <c r="F208" i="4"/>
  <c r="H208" i="4" s="1"/>
  <c r="K39" i="8"/>
  <c r="K55" i="4"/>
  <c r="D55" i="5"/>
  <c r="E42" i="5"/>
  <c r="K42" i="4"/>
  <c r="L28" i="8"/>
  <c r="I58" i="4"/>
  <c r="J58" i="4"/>
  <c r="L58" i="4" s="1"/>
  <c r="M58" i="4" s="1"/>
  <c r="N58" i="4" s="1"/>
  <c r="C58" i="5"/>
  <c r="L43" i="4"/>
  <c r="M43" i="4" s="1"/>
  <c r="N43" i="4" s="1"/>
  <c r="M29" i="8"/>
  <c r="L39" i="3"/>
  <c r="J25" i="8"/>
  <c r="N234" i="3"/>
  <c r="E32" i="6" s="1"/>
  <c r="J232" i="3"/>
  <c r="E65" i="6" s="1"/>
  <c r="D235" i="3"/>
  <c r="E12" i="6" s="1"/>
  <c r="H64" i="5"/>
  <c r="J64" i="5" s="1"/>
  <c r="L64" i="5" s="1"/>
  <c r="J64" i="4"/>
  <c r="L64" i="4" s="1"/>
  <c r="K57" i="4"/>
  <c r="M41" i="8" s="1"/>
  <c r="L41" i="8"/>
  <c r="E57" i="5"/>
  <c r="C207" i="5"/>
  <c r="F207" i="4"/>
  <c r="H207" i="4" s="1"/>
  <c r="J207" i="4" s="1"/>
  <c r="I207" i="5" s="1"/>
  <c r="C210" i="4"/>
  <c r="O72" i="8"/>
  <c r="K94" i="5"/>
  <c r="L68" i="3"/>
  <c r="M68" i="3" s="1"/>
  <c r="N68" i="3" s="1"/>
  <c r="J50" i="8"/>
  <c r="O29" i="8"/>
  <c r="K43" i="5"/>
  <c r="L85" i="2"/>
  <c r="M76" i="2"/>
  <c r="L43" i="3"/>
  <c r="M43" i="3" s="1"/>
  <c r="N43" i="3" s="1"/>
  <c r="C175" i="5"/>
  <c r="N188" i="5" s="1"/>
  <c r="N188" i="4"/>
  <c r="O47" i="8"/>
  <c r="M75" i="8"/>
  <c r="N237" i="3"/>
  <c r="E37" i="6" s="1"/>
  <c r="D68" i="5"/>
  <c r="K50" i="8"/>
  <c r="K68" i="4"/>
  <c r="J84" i="4"/>
  <c r="L84" i="4" s="1"/>
  <c r="M84" i="4" s="1"/>
  <c r="N84" i="4" s="1"/>
  <c r="C84" i="5"/>
  <c r="J84" i="5" s="1"/>
  <c r="J208" i="4"/>
  <c r="I208" i="5" s="1"/>
  <c r="O75" i="8"/>
  <c r="K97" i="5"/>
  <c r="J11" i="8"/>
  <c r="K34" i="3"/>
  <c r="L23" i="3"/>
  <c r="M97" i="2"/>
  <c r="E27" i="5"/>
  <c r="L15" i="8"/>
  <c r="K27" i="4"/>
  <c r="K61" i="3"/>
  <c r="B219" i="5"/>
  <c r="B220" i="5" s="1"/>
  <c r="G49" i="6" s="1"/>
  <c r="B220" i="4"/>
  <c r="F49" i="6" s="1"/>
  <c r="C89" i="5"/>
  <c r="J89" i="5" s="1"/>
  <c r="J89" i="4"/>
  <c r="L89" i="4" s="1"/>
  <c r="M89" i="4" s="1"/>
  <c r="N89" i="4" s="1"/>
  <c r="E66" i="5"/>
  <c r="L48" i="8"/>
  <c r="D234" i="2"/>
  <c r="D11" i="6" s="1"/>
  <c r="N235" i="2"/>
  <c r="D33" i="6" s="1"/>
  <c r="N235" i="1"/>
  <c r="C33" i="6" s="1"/>
  <c r="D234" i="1"/>
  <c r="C11" i="6" s="1"/>
  <c r="D238" i="1"/>
  <c r="C15" i="6" s="1"/>
  <c r="M56" i="2"/>
  <c r="M61" i="2" s="1"/>
  <c r="L61" i="2"/>
  <c r="H10" i="6" l="1"/>
  <c r="J58" i="8"/>
  <c r="O6" i="8"/>
  <c r="K18" i="5"/>
  <c r="N78" i="1"/>
  <c r="N85" i="1" s="1"/>
  <c r="M85" i="1"/>
  <c r="L18" i="4"/>
  <c r="M18" i="4" s="1"/>
  <c r="N18" i="4" s="1"/>
  <c r="M6" i="8"/>
  <c r="M38" i="8"/>
  <c r="L54" i="4"/>
  <c r="M54" i="4" s="1"/>
  <c r="N54" i="4" s="1"/>
  <c r="M93" i="4"/>
  <c r="N93" i="4" s="1"/>
  <c r="N210" i="3"/>
  <c r="K85" i="3"/>
  <c r="N73" i="2"/>
  <c r="L84" i="5"/>
  <c r="M84" i="5" s="1"/>
  <c r="N84" i="5" s="1"/>
  <c r="H59" i="6"/>
  <c r="M52" i="8"/>
  <c r="L70" i="4"/>
  <c r="M70" i="4" s="1"/>
  <c r="N70" i="4" s="1"/>
  <c r="M5" i="8"/>
  <c r="L17" i="4"/>
  <c r="M17" i="4" s="1"/>
  <c r="N17" i="4" s="1"/>
  <c r="M70" i="8"/>
  <c r="L92" i="4"/>
  <c r="M92" i="4" s="1"/>
  <c r="N92" i="4" s="1"/>
  <c r="H206" i="4"/>
  <c r="H206" i="5" s="1"/>
  <c r="J206" i="3"/>
  <c r="N236" i="2"/>
  <c r="D36" i="6" s="1"/>
  <c r="I61" i="3"/>
  <c r="H195" i="3" s="1"/>
  <c r="H197" i="3" s="1"/>
  <c r="H199" i="3" s="1"/>
  <c r="H238" i="3" s="1"/>
  <c r="E62" i="6" s="1"/>
  <c r="L48" i="5"/>
  <c r="M48" i="5" s="1"/>
  <c r="N48" i="5" s="1"/>
  <c r="N31" i="8"/>
  <c r="K45" i="5"/>
  <c r="P31" i="8" s="1"/>
  <c r="L45" i="5"/>
  <c r="M45" i="5" s="1"/>
  <c r="N45" i="5" s="1"/>
  <c r="K49" i="3"/>
  <c r="D44" i="5"/>
  <c r="K44" i="4"/>
  <c r="M30" i="8" s="1"/>
  <c r="K30" i="8"/>
  <c r="J27" i="8"/>
  <c r="L41" i="3"/>
  <c r="M41" i="3" s="1"/>
  <c r="N41" i="3" s="1"/>
  <c r="D41" i="5"/>
  <c r="K27" i="8"/>
  <c r="K41" i="4"/>
  <c r="L44" i="3"/>
  <c r="M44" i="3" s="1"/>
  <c r="N44" i="3" s="1"/>
  <c r="L30" i="5"/>
  <c r="M30" i="5" s="1"/>
  <c r="N30" i="5" s="1"/>
  <c r="J17" i="8"/>
  <c r="L29" i="3"/>
  <c r="M29" i="3" s="1"/>
  <c r="N29" i="3" s="1"/>
  <c r="K9" i="8"/>
  <c r="D21" i="5"/>
  <c r="N9" i="8" s="1"/>
  <c r="N13" i="8"/>
  <c r="K25" i="5"/>
  <c r="M13" i="8"/>
  <c r="L25" i="4"/>
  <c r="M25" i="4" s="1"/>
  <c r="N25" i="4" s="1"/>
  <c r="K21" i="4"/>
  <c r="K17" i="8"/>
  <c r="K29" i="4"/>
  <c r="D29" i="5"/>
  <c r="O52" i="8"/>
  <c r="K70" i="5"/>
  <c r="J69" i="8"/>
  <c r="L91" i="3"/>
  <c r="M91" i="3" s="1"/>
  <c r="N91" i="3" s="1"/>
  <c r="O5" i="8"/>
  <c r="K17" i="5"/>
  <c r="A198" i="5"/>
  <c r="D198" i="5" s="1"/>
  <c r="D198" i="4"/>
  <c r="N70" i="8"/>
  <c r="K92" i="5"/>
  <c r="N3" i="8"/>
  <c r="K15" i="5"/>
  <c r="O12" i="8"/>
  <c r="K24" i="5"/>
  <c r="M88" i="2"/>
  <c r="N88" i="2" s="1"/>
  <c r="M12" i="8"/>
  <c r="L24" i="4"/>
  <c r="M24" i="4" s="1"/>
  <c r="N24" i="4" s="1"/>
  <c r="J239" i="5"/>
  <c r="G72" i="6" s="1"/>
  <c r="H72" i="6" s="1"/>
  <c r="O73" i="8"/>
  <c r="K95" i="5"/>
  <c r="C38" i="5"/>
  <c r="J38" i="5" s="1"/>
  <c r="J38" i="4"/>
  <c r="O16" i="8"/>
  <c r="K28" i="5"/>
  <c r="P16" i="8" s="1"/>
  <c r="C28" i="5"/>
  <c r="J28" i="5" s="1"/>
  <c r="J28" i="4"/>
  <c r="L28" i="4" s="1"/>
  <c r="M28" i="4" s="1"/>
  <c r="N28" i="4" s="1"/>
  <c r="C37" i="5"/>
  <c r="J37" i="5" s="1"/>
  <c r="J37" i="4"/>
  <c r="L99" i="5"/>
  <c r="M99" i="5" s="1"/>
  <c r="N99" i="5" s="1"/>
  <c r="P77" i="8"/>
  <c r="O59" i="8"/>
  <c r="K79" i="5"/>
  <c r="N43" i="8"/>
  <c r="K59" i="5"/>
  <c r="D195" i="4"/>
  <c r="B195" i="5"/>
  <c r="D195" i="5" s="1"/>
  <c r="M54" i="8"/>
  <c r="L72" i="4"/>
  <c r="M72" i="4" s="1"/>
  <c r="N72" i="4" s="1"/>
  <c r="L22" i="5"/>
  <c r="M22" i="5" s="1"/>
  <c r="N22" i="5" s="1"/>
  <c r="J36" i="8"/>
  <c r="L52" i="3"/>
  <c r="C33" i="5"/>
  <c r="J33" i="5" s="1"/>
  <c r="J33" i="4"/>
  <c r="L33" i="4" s="1"/>
  <c r="M33" i="4" s="1"/>
  <c r="N33" i="4" s="1"/>
  <c r="D118" i="4"/>
  <c r="G118" i="3"/>
  <c r="G119" i="3" s="1"/>
  <c r="L103" i="1"/>
  <c r="D231" i="1" s="1"/>
  <c r="C8" i="6" s="1"/>
  <c r="D52" i="5"/>
  <c r="K36" i="8"/>
  <c r="K52" i="4"/>
  <c r="M36" i="8" s="1"/>
  <c r="K53" i="5"/>
  <c r="P37" i="8" s="1"/>
  <c r="N37" i="8"/>
  <c r="D208" i="5"/>
  <c r="D210" i="5" s="1"/>
  <c r="N240" i="5" s="1"/>
  <c r="G40" i="6" s="1"/>
  <c r="D210" i="4"/>
  <c r="N240" i="4" s="1"/>
  <c r="F40" i="6" s="1"/>
  <c r="K69" i="8"/>
  <c r="K91" i="4"/>
  <c r="D91" i="5"/>
  <c r="N232" i="2"/>
  <c r="D30" i="6" s="1"/>
  <c r="J234" i="2"/>
  <c r="D67" i="6" s="1"/>
  <c r="N126" i="2"/>
  <c r="D232" i="2" s="1"/>
  <c r="D9" i="6" s="1"/>
  <c r="B197" i="5"/>
  <c r="D197" i="5" s="1"/>
  <c r="D197" i="4"/>
  <c r="J236" i="2"/>
  <c r="D69" i="6" s="1"/>
  <c r="D239" i="2"/>
  <c r="D16" i="6" s="1"/>
  <c r="M73" i="2"/>
  <c r="L73" i="2"/>
  <c r="L100" i="2"/>
  <c r="N32" i="8"/>
  <c r="K46" i="5"/>
  <c r="L98" i="5"/>
  <c r="M98" i="5" s="1"/>
  <c r="N98" i="5" s="1"/>
  <c r="P76" i="8"/>
  <c r="G117" i="4"/>
  <c r="D117" i="5"/>
  <c r="G117" i="5" s="1"/>
  <c r="C53" i="5"/>
  <c r="I53" i="4"/>
  <c r="J53" i="4"/>
  <c r="L53" i="4" s="1"/>
  <c r="M53" i="4" s="1"/>
  <c r="N53" i="4" s="1"/>
  <c r="O20" i="8"/>
  <c r="K32" i="5"/>
  <c r="J23" i="8"/>
  <c r="L37" i="3"/>
  <c r="M37" i="3" s="1"/>
  <c r="N37" i="3" s="1"/>
  <c r="K47" i="8"/>
  <c r="D65" i="5"/>
  <c r="K65" i="4"/>
  <c r="K73" i="4" s="1"/>
  <c r="K68" i="8"/>
  <c r="D90" i="5"/>
  <c r="K90" i="4"/>
  <c r="O7" i="8"/>
  <c r="K19" i="5"/>
  <c r="K37" i="4"/>
  <c r="D37" i="5"/>
  <c r="K23" i="8"/>
  <c r="M32" i="8"/>
  <c r="L46" i="4"/>
  <c r="M46" i="4" s="1"/>
  <c r="N46" i="4" s="1"/>
  <c r="M24" i="8"/>
  <c r="L38" i="4"/>
  <c r="M38" i="4" s="1"/>
  <c r="N38" i="4" s="1"/>
  <c r="N96" i="1"/>
  <c r="N100" i="1" s="1"/>
  <c r="N103" i="1" s="1"/>
  <c r="H232" i="1" s="1"/>
  <c r="C56" i="6" s="1"/>
  <c r="M100" i="1"/>
  <c r="M103" i="1" s="1"/>
  <c r="D237" i="1" s="1"/>
  <c r="C14" i="6" s="1"/>
  <c r="J68" i="8"/>
  <c r="L90" i="3"/>
  <c r="M90" i="3" s="1"/>
  <c r="N90" i="3" s="1"/>
  <c r="N40" i="8"/>
  <c r="K56" i="5"/>
  <c r="M37" i="2"/>
  <c r="L49" i="2"/>
  <c r="N24" i="8"/>
  <c r="K38" i="5"/>
  <c r="L40" i="4"/>
  <c r="M40" i="4" s="1"/>
  <c r="N40" i="4" s="1"/>
  <c r="M26" i="8"/>
  <c r="H236" i="3"/>
  <c r="E60" i="6" s="1"/>
  <c r="N165" i="3"/>
  <c r="O19" i="8"/>
  <c r="K31" i="5"/>
  <c r="N21" i="8"/>
  <c r="K33" i="5"/>
  <c r="P54" i="8"/>
  <c r="L72" i="5"/>
  <c r="M72" i="5" s="1"/>
  <c r="N72" i="5" s="1"/>
  <c r="G23" i="5"/>
  <c r="J23" i="5" s="1"/>
  <c r="J23" i="4"/>
  <c r="L23" i="4" s="1"/>
  <c r="K40" i="5"/>
  <c r="O26" i="8"/>
  <c r="F156" i="5"/>
  <c r="G156" i="5" s="1"/>
  <c r="I156" i="5" s="1"/>
  <c r="I163" i="5" s="1"/>
  <c r="G156" i="4"/>
  <c r="I156" i="4" s="1"/>
  <c r="I163" i="4" s="1"/>
  <c r="L65" i="3"/>
  <c r="O9" i="8"/>
  <c r="E76" i="5"/>
  <c r="L56" i="8"/>
  <c r="K76" i="4"/>
  <c r="G27" i="5"/>
  <c r="J27" i="5" s="1"/>
  <c r="J27" i="4"/>
  <c r="L27" i="4" s="1"/>
  <c r="M27" i="4" s="1"/>
  <c r="N27" i="4" s="1"/>
  <c r="C77" i="5"/>
  <c r="J77" i="5" s="1"/>
  <c r="L77" i="5" s="1"/>
  <c r="M77" i="5" s="1"/>
  <c r="N77" i="5" s="1"/>
  <c r="J77" i="4"/>
  <c r="L77" i="4" s="1"/>
  <c r="M77" i="4" s="1"/>
  <c r="N77" i="4" s="1"/>
  <c r="C55" i="5"/>
  <c r="J55" i="4"/>
  <c r="L55" i="4" s="1"/>
  <c r="M55" i="4" s="1"/>
  <c r="N55" i="4" s="1"/>
  <c r="I55" i="4"/>
  <c r="L19" i="4"/>
  <c r="M19" i="4" s="1"/>
  <c r="N19" i="4" s="1"/>
  <c r="L16" i="4"/>
  <c r="M16" i="4" s="1"/>
  <c r="N16" i="4" s="1"/>
  <c r="M4" i="8"/>
  <c r="K73" i="3"/>
  <c r="P38" i="8"/>
  <c r="L54" i="5"/>
  <c r="M54" i="5" s="1"/>
  <c r="N54" i="5" s="1"/>
  <c r="M9" i="8"/>
  <c r="L21" i="4"/>
  <c r="M21" i="4" s="1"/>
  <c r="N21" i="4" s="1"/>
  <c r="L76" i="3"/>
  <c r="L85" i="3" s="1"/>
  <c r="O4" i="8"/>
  <c r="K16" i="5"/>
  <c r="L71" i="5"/>
  <c r="M71" i="5" s="1"/>
  <c r="N71" i="5" s="1"/>
  <c r="M20" i="8"/>
  <c r="L32" i="4"/>
  <c r="M32" i="4" s="1"/>
  <c r="N32" i="4" s="1"/>
  <c r="D66" i="5"/>
  <c r="N48" i="8" s="1"/>
  <c r="K48" i="8"/>
  <c r="J61" i="3"/>
  <c r="L53" i="3"/>
  <c r="M53" i="3" s="1"/>
  <c r="N53" i="3" s="1"/>
  <c r="L31" i="4"/>
  <c r="M31" i="4" s="1"/>
  <c r="N31" i="4" s="1"/>
  <c r="E4" i="3"/>
  <c r="C4" i="4" s="1"/>
  <c r="N50" i="8"/>
  <c r="K68" i="5"/>
  <c r="N237" i="4"/>
  <c r="F37" i="6" s="1"/>
  <c r="N210" i="4"/>
  <c r="M62" i="8"/>
  <c r="L82" i="4"/>
  <c r="M82" i="4" s="1"/>
  <c r="N82" i="4" s="1"/>
  <c r="M50" i="8"/>
  <c r="L68" i="4"/>
  <c r="M68" i="4" s="1"/>
  <c r="N68" i="4" s="1"/>
  <c r="P72" i="8"/>
  <c r="L94" i="5"/>
  <c r="M94" i="5" s="1"/>
  <c r="N94" i="5" s="1"/>
  <c r="M39" i="3"/>
  <c r="L57" i="4"/>
  <c r="M57" i="4" s="1"/>
  <c r="N57" i="4" s="1"/>
  <c r="M66" i="8"/>
  <c r="K100" i="4"/>
  <c r="L88" i="4"/>
  <c r="O58" i="8"/>
  <c r="K78" i="5"/>
  <c r="M15" i="8"/>
  <c r="J236" i="3"/>
  <c r="E69" i="6" s="1"/>
  <c r="D239" i="3"/>
  <c r="E16" i="6" s="1"/>
  <c r="N64" i="3"/>
  <c r="L89" i="5"/>
  <c r="M89" i="5" s="1"/>
  <c r="N89" i="5" s="1"/>
  <c r="M78" i="3"/>
  <c r="M39" i="4"/>
  <c r="K57" i="5"/>
  <c r="O41" i="8"/>
  <c r="K60" i="5"/>
  <c r="N44" i="8"/>
  <c r="J52" i="5"/>
  <c r="I52" i="5"/>
  <c r="O66" i="8"/>
  <c r="K88" i="5"/>
  <c r="N234" i="4"/>
  <c r="F32" i="6" s="1"/>
  <c r="J232" i="4"/>
  <c r="F65" i="6" s="1"/>
  <c r="D235" i="4"/>
  <c r="F12" i="6" s="1"/>
  <c r="L43" i="5"/>
  <c r="M43" i="5" s="1"/>
  <c r="N43" i="5" s="1"/>
  <c r="P29" i="8"/>
  <c r="C210" i="5"/>
  <c r="F207" i="5"/>
  <c r="H207" i="5" s="1"/>
  <c r="J207" i="5" s="1"/>
  <c r="O28" i="8"/>
  <c r="K42" i="5"/>
  <c r="K39" i="5"/>
  <c r="O25" i="8"/>
  <c r="K27" i="5"/>
  <c r="O15" i="8"/>
  <c r="J232" i="5"/>
  <c r="G65" i="6" s="1"/>
  <c r="D235" i="5"/>
  <c r="G12" i="6" s="1"/>
  <c r="N234" i="5"/>
  <c r="G32" i="6" s="1"/>
  <c r="K55" i="5"/>
  <c r="N39" i="8"/>
  <c r="M88" i="3"/>
  <c r="K82" i="5"/>
  <c r="O62" i="8"/>
  <c r="P75" i="8"/>
  <c r="L97" i="5"/>
  <c r="M97" i="5" s="1"/>
  <c r="N97" i="5" s="1"/>
  <c r="M64" i="4"/>
  <c r="M39" i="8"/>
  <c r="K61" i="4"/>
  <c r="M25" i="8"/>
  <c r="N11" i="8"/>
  <c r="K23" i="5"/>
  <c r="L34" i="2"/>
  <c r="M58" i="8"/>
  <c r="K85" i="4"/>
  <c r="L78" i="4"/>
  <c r="M23" i="3"/>
  <c r="M28" i="8"/>
  <c r="L42" i="4"/>
  <c r="M42" i="4" s="1"/>
  <c r="N42" i="4" s="1"/>
  <c r="M48" i="8"/>
  <c r="L66" i="4"/>
  <c r="M66" i="4" s="1"/>
  <c r="N66" i="4" s="1"/>
  <c r="O48" i="8"/>
  <c r="N97" i="2"/>
  <c r="N76" i="2"/>
  <c r="N85" i="2" s="1"/>
  <c r="M85" i="2"/>
  <c r="M64" i="5"/>
  <c r="I58" i="5"/>
  <c r="J58" i="5"/>
  <c r="L58" i="5" s="1"/>
  <c r="M58" i="5" s="1"/>
  <c r="N58" i="5" s="1"/>
  <c r="M55" i="3"/>
  <c r="L52" i="4"/>
  <c r="M11" i="8"/>
  <c r="K34" i="4"/>
  <c r="N19" i="2"/>
  <c r="N34" i="2" s="1"/>
  <c r="H231" i="2" s="1"/>
  <c r="D55" i="6" s="1"/>
  <c r="M34" i="2"/>
  <c r="N56" i="2"/>
  <c r="N61" i="2" s="1"/>
  <c r="C55" i="6"/>
  <c r="J61" i="4" l="1"/>
  <c r="K66" i="5"/>
  <c r="L18" i="5"/>
  <c r="M18" i="5" s="1"/>
  <c r="N18" i="5" s="1"/>
  <c r="P6" i="8"/>
  <c r="I61" i="4"/>
  <c r="H195" i="4" s="1"/>
  <c r="H197" i="4" s="1"/>
  <c r="H199" i="4" s="1"/>
  <c r="N201" i="4" s="1"/>
  <c r="H40" i="6"/>
  <c r="D199" i="5"/>
  <c r="H239" i="5" s="1"/>
  <c r="G63" i="6" s="1"/>
  <c r="P59" i="8"/>
  <c r="L79" i="5"/>
  <c r="M79" i="5" s="1"/>
  <c r="N79" i="5" s="1"/>
  <c r="I206" i="4"/>
  <c r="J210" i="3"/>
  <c r="N201" i="3"/>
  <c r="D238" i="3" s="1"/>
  <c r="E15" i="6" s="1"/>
  <c r="M100" i="2"/>
  <c r="K49" i="4"/>
  <c r="L44" i="4"/>
  <c r="M44" i="4" s="1"/>
  <c r="N44" i="4" s="1"/>
  <c r="N30" i="8"/>
  <c r="K44" i="5"/>
  <c r="N27" i="8"/>
  <c r="K41" i="5"/>
  <c r="M27" i="8"/>
  <c r="L41" i="4"/>
  <c r="M41" i="4" s="1"/>
  <c r="N41" i="4" s="1"/>
  <c r="K21" i="5"/>
  <c r="L21" i="5" s="1"/>
  <c r="M21" i="5" s="1"/>
  <c r="N21" i="5" s="1"/>
  <c r="L28" i="5"/>
  <c r="M28" i="5" s="1"/>
  <c r="N28" i="5" s="1"/>
  <c r="P13" i="8"/>
  <c r="L25" i="5"/>
  <c r="M25" i="5" s="1"/>
  <c r="N25" i="5" s="1"/>
  <c r="N17" i="8"/>
  <c r="K29" i="5"/>
  <c r="L34" i="3"/>
  <c r="M17" i="8"/>
  <c r="L29" i="4"/>
  <c r="M29" i="4" s="1"/>
  <c r="N29" i="4" s="1"/>
  <c r="C19" i="6"/>
  <c r="D242" i="1"/>
  <c r="N100" i="2"/>
  <c r="N126" i="3"/>
  <c r="D232" i="3" s="1"/>
  <c r="E9" i="6" s="1"/>
  <c r="N232" i="3"/>
  <c r="E30" i="6" s="1"/>
  <c r="J234" i="3"/>
  <c r="E67" i="6" s="1"/>
  <c r="P5" i="8"/>
  <c r="L17" i="5"/>
  <c r="M17" i="5" s="1"/>
  <c r="N17" i="5" s="1"/>
  <c r="H32" i="6"/>
  <c r="D199" i="4"/>
  <c r="H239" i="4" s="1"/>
  <c r="F63" i="6" s="1"/>
  <c r="G118" i="4"/>
  <c r="G119" i="4" s="1"/>
  <c r="D118" i="5"/>
  <c r="G118" i="5" s="1"/>
  <c r="G119" i="5" s="1"/>
  <c r="L24" i="5"/>
  <c r="M24" i="5" s="1"/>
  <c r="N24" i="5" s="1"/>
  <c r="P12" i="8"/>
  <c r="P43" i="8"/>
  <c r="L59" i="5"/>
  <c r="M59" i="5" s="1"/>
  <c r="N59" i="5" s="1"/>
  <c r="L15" i="5"/>
  <c r="M15" i="5" s="1"/>
  <c r="N15" i="5" s="1"/>
  <c r="P3" i="8"/>
  <c r="M52" i="3"/>
  <c r="N52" i="3" s="1"/>
  <c r="P73" i="8"/>
  <c r="L95" i="5"/>
  <c r="M95" i="5" s="1"/>
  <c r="N95" i="5" s="1"/>
  <c r="N69" i="8"/>
  <c r="K91" i="5"/>
  <c r="P70" i="8"/>
  <c r="L92" i="5"/>
  <c r="M92" i="5" s="1"/>
  <c r="N92" i="5" s="1"/>
  <c r="P52" i="8"/>
  <c r="L70" i="5"/>
  <c r="M70" i="5" s="1"/>
  <c r="N70" i="5" s="1"/>
  <c r="M69" i="8"/>
  <c r="L91" i="4"/>
  <c r="M91" i="4" s="1"/>
  <c r="N91" i="4" s="1"/>
  <c r="N36" i="8"/>
  <c r="K52" i="5"/>
  <c r="P36" i="8" s="1"/>
  <c r="F208" i="5"/>
  <c r="H208" i="5" s="1"/>
  <c r="J208" i="5" s="1"/>
  <c r="L49" i="3"/>
  <c r="L61" i="3"/>
  <c r="L100" i="3"/>
  <c r="L103" i="2"/>
  <c r="D231" i="2" s="1"/>
  <c r="D8" i="6" s="1"/>
  <c r="N212" i="1"/>
  <c r="C218" i="1" s="1"/>
  <c r="C219" i="1" s="1"/>
  <c r="N231" i="1"/>
  <c r="C29" i="6" s="1"/>
  <c r="N236" i="3"/>
  <c r="E36" i="6" s="1"/>
  <c r="M65" i="3"/>
  <c r="L73" i="3"/>
  <c r="N23" i="8"/>
  <c r="K37" i="5"/>
  <c r="N47" i="8"/>
  <c r="K65" i="5"/>
  <c r="N165" i="4"/>
  <c r="H236" i="4"/>
  <c r="F60" i="6" s="1"/>
  <c r="P21" i="8"/>
  <c r="L33" i="5"/>
  <c r="M33" i="5" s="1"/>
  <c r="N33" i="5" s="1"/>
  <c r="P24" i="8"/>
  <c r="L38" i="5"/>
  <c r="M38" i="5" s="1"/>
  <c r="N38" i="5" s="1"/>
  <c r="L37" i="4"/>
  <c r="M23" i="8"/>
  <c r="J53" i="5"/>
  <c r="L53" i="5" s="1"/>
  <c r="M53" i="5" s="1"/>
  <c r="N53" i="5" s="1"/>
  <c r="I53" i="5"/>
  <c r="M76" i="3"/>
  <c r="N76" i="3" s="1"/>
  <c r="M56" i="8"/>
  <c r="L76" i="4"/>
  <c r="M76" i="4" s="1"/>
  <c r="N76" i="4" s="1"/>
  <c r="H236" i="5"/>
  <c r="G60" i="6" s="1"/>
  <c r="N165" i="5"/>
  <c r="L19" i="5"/>
  <c r="M19" i="5" s="1"/>
  <c r="N19" i="5" s="1"/>
  <c r="P7" i="8"/>
  <c r="P19" i="8"/>
  <c r="L31" i="5"/>
  <c r="M31" i="5" s="1"/>
  <c r="N31" i="5" s="1"/>
  <c r="O56" i="8"/>
  <c r="K76" i="5"/>
  <c r="K85" i="5" s="1"/>
  <c r="P26" i="8"/>
  <c r="L40" i="5"/>
  <c r="M40" i="5" s="1"/>
  <c r="N40" i="5" s="1"/>
  <c r="N37" i="2"/>
  <c r="N49" i="2" s="1"/>
  <c r="M49" i="2"/>
  <c r="M103" i="2" s="1"/>
  <c r="D237" i="2" s="1"/>
  <c r="D14" i="6" s="1"/>
  <c r="M68" i="8"/>
  <c r="L90" i="4"/>
  <c r="M90" i="4" s="1"/>
  <c r="N90" i="4" s="1"/>
  <c r="P20" i="8"/>
  <c r="L32" i="5"/>
  <c r="M32" i="5" s="1"/>
  <c r="N32" i="5" s="1"/>
  <c r="I55" i="5"/>
  <c r="J55" i="5"/>
  <c r="P9" i="8"/>
  <c r="D234" i="3"/>
  <c r="E11" i="6" s="1"/>
  <c r="N235" i="3"/>
  <c r="E33" i="6" s="1"/>
  <c r="P40" i="8"/>
  <c r="L56" i="5"/>
  <c r="M56" i="5" s="1"/>
  <c r="N56" i="5" s="1"/>
  <c r="N68" i="8"/>
  <c r="K90" i="5"/>
  <c r="H12" i="6"/>
  <c r="H65" i="6"/>
  <c r="L16" i="5"/>
  <c r="M16" i="5" s="1"/>
  <c r="N16" i="5" s="1"/>
  <c r="P4" i="8"/>
  <c r="P32" i="8"/>
  <c r="L46" i="5"/>
  <c r="M46" i="5" s="1"/>
  <c r="N46" i="5" s="1"/>
  <c r="N126" i="4"/>
  <c r="D232" i="4" s="1"/>
  <c r="F9" i="6" s="1"/>
  <c r="N232" i="4"/>
  <c r="F30" i="6" s="1"/>
  <c r="J234" i="4"/>
  <c r="F67" i="6" s="1"/>
  <c r="L65" i="4"/>
  <c r="M47" i="8"/>
  <c r="E4" i="4"/>
  <c r="C4" i="5" s="1"/>
  <c r="E4" i="5" s="1"/>
  <c r="P48" i="8"/>
  <c r="L66" i="5"/>
  <c r="N23" i="3"/>
  <c r="N34" i="3" s="1"/>
  <c r="M34" i="3"/>
  <c r="P28" i="8"/>
  <c r="L42" i="5"/>
  <c r="M42" i="5" s="1"/>
  <c r="N42" i="5" s="1"/>
  <c r="L61" i="4"/>
  <c r="M52" i="4"/>
  <c r="P44" i="8"/>
  <c r="L60" i="5"/>
  <c r="M60" i="5" s="1"/>
  <c r="N60" i="5" s="1"/>
  <c r="N39" i="4"/>
  <c r="P58" i="8"/>
  <c r="L78" i="5"/>
  <c r="D239" i="4"/>
  <c r="F16" i="6" s="1"/>
  <c r="J236" i="4"/>
  <c r="F69" i="6" s="1"/>
  <c r="P66" i="8"/>
  <c r="K100" i="5"/>
  <c r="L88" i="5"/>
  <c r="N78" i="3"/>
  <c r="M88" i="4"/>
  <c r="K73" i="5"/>
  <c r="N88" i="3"/>
  <c r="N100" i="3" s="1"/>
  <c r="M100" i="3"/>
  <c r="L27" i="5"/>
  <c r="M27" i="5" s="1"/>
  <c r="N27" i="5" s="1"/>
  <c r="P15" i="8"/>
  <c r="N237" i="5"/>
  <c r="G37" i="6" s="1"/>
  <c r="H37" i="6" s="1"/>
  <c r="N210" i="5"/>
  <c r="P50" i="8"/>
  <c r="L68" i="5"/>
  <c r="M68" i="5" s="1"/>
  <c r="N68" i="5" s="1"/>
  <c r="M78" i="4"/>
  <c r="L85" i="4"/>
  <c r="N39" i="3"/>
  <c r="N49" i="3" s="1"/>
  <c r="M49" i="3"/>
  <c r="N55" i="3"/>
  <c r="M61" i="3"/>
  <c r="L82" i="5"/>
  <c r="M82" i="5" s="1"/>
  <c r="N82" i="5" s="1"/>
  <c r="P62" i="8"/>
  <c r="M23" i="4"/>
  <c r="L34" i="4"/>
  <c r="N64" i="4"/>
  <c r="P39" i="8"/>
  <c r="L55" i="5"/>
  <c r="K61" i="5"/>
  <c r="N64" i="5"/>
  <c r="L23" i="5"/>
  <c r="P11" i="8"/>
  <c r="K34" i="5"/>
  <c r="P25" i="8"/>
  <c r="K49" i="5"/>
  <c r="L39" i="5"/>
  <c r="L52" i="5"/>
  <c r="M52" i="5" s="1"/>
  <c r="P41" i="8"/>
  <c r="L57" i="5"/>
  <c r="M57" i="5" s="1"/>
  <c r="N57" i="5" s="1"/>
  <c r="H242" i="1"/>
  <c r="C75" i="6" s="1"/>
  <c r="J61" i="5" l="1"/>
  <c r="H238" i="4"/>
  <c r="F62" i="6" s="1"/>
  <c r="H63" i="6"/>
  <c r="H60" i="6"/>
  <c r="L103" i="3"/>
  <c r="D231" i="3" s="1"/>
  <c r="E8" i="6" s="1"/>
  <c r="I61" i="5"/>
  <c r="H195" i="5" s="1"/>
  <c r="H197" i="5" s="1"/>
  <c r="H199" i="5" s="1"/>
  <c r="H238" i="5" s="1"/>
  <c r="G62" i="6" s="1"/>
  <c r="H62" i="6" s="1"/>
  <c r="J206" i="4"/>
  <c r="J210" i="4" s="1"/>
  <c r="N61" i="3"/>
  <c r="N103" i="2"/>
  <c r="N231" i="2" s="1"/>
  <c r="N239" i="2" s="1"/>
  <c r="N242" i="2" s="1"/>
  <c r="K3" i="2" s="1"/>
  <c r="M85" i="3"/>
  <c r="P27" i="8"/>
  <c r="L41" i="5"/>
  <c r="M41" i="5" s="1"/>
  <c r="N41" i="5" s="1"/>
  <c r="P30" i="8"/>
  <c r="L44" i="5"/>
  <c r="M44" i="5" s="1"/>
  <c r="N44" i="5" s="1"/>
  <c r="P17" i="8"/>
  <c r="L29" i="5"/>
  <c r="M29" i="5" s="1"/>
  <c r="N29" i="5" s="1"/>
  <c r="N239" i="1"/>
  <c r="N242" i="1" s="1"/>
  <c r="K3" i="1" s="1"/>
  <c r="J234" i="5"/>
  <c r="G67" i="6" s="1"/>
  <c r="H67" i="6" s="1"/>
  <c r="N232" i="5"/>
  <c r="G30" i="6" s="1"/>
  <c r="H30" i="6" s="1"/>
  <c r="N126" i="5"/>
  <c r="D232" i="5" s="1"/>
  <c r="G9" i="6" s="1"/>
  <c r="H9" i="6" s="1"/>
  <c r="C48" i="6"/>
  <c r="C77" i="6" s="1"/>
  <c r="P69" i="8"/>
  <c r="L91" i="5"/>
  <c r="M91" i="5" s="1"/>
  <c r="N91" i="5" s="1"/>
  <c r="L100" i="4"/>
  <c r="N85" i="3"/>
  <c r="N235" i="5"/>
  <c r="G33" i="6" s="1"/>
  <c r="D234" i="5"/>
  <c r="G11" i="6" s="1"/>
  <c r="L65" i="5"/>
  <c r="M65" i="5" s="1"/>
  <c r="N65" i="5" s="1"/>
  <c r="P47" i="8"/>
  <c r="M65" i="4"/>
  <c r="M73" i="4" s="1"/>
  <c r="M37" i="4"/>
  <c r="L49" i="4"/>
  <c r="P23" i="8"/>
  <c r="L37" i="5"/>
  <c r="M37" i="5" s="1"/>
  <c r="N37" i="5" s="1"/>
  <c r="P68" i="8"/>
  <c r="L90" i="5"/>
  <c r="M90" i="5" s="1"/>
  <c r="N90" i="5" s="1"/>
  <c r="N65" i="3"/>
  <c r="N73" i="3" s="1"/>
  <c r="M73" i="3"/>
  <c r="M103" i="3" s="1"/>
  <c r="D237" i="3" s="1"/>
  <c r="E14" i="6" s="1"/>
  <c r="L73" i="4"/>
  <c r="D242" i="2"/>
  <c r="L76" i="5"/>
  <c r="L85" i="5" s="1"/>
  <c r="P56" i="8"/>
  <c r="N235" i="4"/>
  <c r="F33" i="6" s="1"/>
  <c r="D234" i="4"/>
  <c r="F11" i="6" s="1"/>
  <c r="N23" i="4"/>
  <c r="N34" i="4" s="1"/>
  <c r="M34" i="4"/>
  <c r="H231" i="3"/>
  <c r="E55" i="6" s="1"/>
  <c r="M39" i="5"/>
  <c r="D239" i="5"/>
  <c r="G16" i="6" s="1"/>
  <c r="H16" i="6" s="1"/>
  <c r="J236" i="5"/>
  <c r="G69" i="6" s="1"/>
  <c r="H69" i="6" s="1"/>
  <c r="M66" i="5"/>
  <c r="N88" i="4"/>
  <c r="N100" i="4" s="1"/>
  <c r="M100" i="4"/>
  <c r="L61" i="5"/>
  <c r="M55" i="5"/>
  <c r="N55" i="5" s="1"/>
  <c r="D238" i="4"/>
  <c r="F15" i="6" s="1"/>
  <c r="N236" i="4"/>
  <c r="F36" i="6" s="1"/>
  <c r="N52" i="4"/>
  <c r="N61" i="4" s="1"/>
  <c r="M61" i="4"/>
  <c r="N78" i="4"/>
  <c r="N85" i="4" s="1"/>
  <c r="M85" i="4"/>
  <c r="M78" i="5"/>
  <c r="M23" i="5"/>
  <c r="M88" i="5"/>
  <c r="N52" i="5"/>
  <c r="D19" i="6"/>
  <c r="C39" i="6"/>
  <c r="N226" i="1"/>
  <c r="C50" i="6"/>
  <c r="N243" i="1"/>
  <c r="N201" i="5" l="1"/>
  <c r="D238" i="5" s="1"/>
  <c r="G15" i="6" s="1"/>
  <c r="H15" i="6" s="1"/>
  <c r="H33" i="6"/>
  <c r="H11" i="6"/>
  <c r="I206" i="5"/>
  <c r="J206" i="5" s="1"/>
  <c r="J210" i="5" s="1"/>
  <c r="L103" i="4"/>
  <c r="D231" i="4" s="1"/>
  <c r="F8" i="6" s="1"/>
  <c r="D29" i="6"/>
  <c r="D39" i="6" s="1"/>
  <c r="D41" i="6" s="1"/>
  <c r="N212" i="2"/>
  <c r="C218" i="2" s="1"/>
  <c r="C219" i="2" s="1"/>
  <c r="D50" i="6" s="1"/>
  <c r="D42" i="6" s="1"/>
  <c r="H232" i="2"/>
  <c r="D56" i="6" s="1"/>
  <c r="N103" i="3"/>
  <c r="N231" i="3" s="1"/>
  <c r="L34" i="5"/>
  <c r="N244" i="1"/>
  <c r="K4" i="1" s="1"/>
  <c r="C21" i="6"/>
  <c r="N65" i="4"/>
  <c r="N73" i="4" s="1"/>
  <c r="L73" i="5"/>
  <c r="N37" i="4"/>
  <c r="N49" i="4" s="1"/>
  <c r="M49" i="4"/>
  <c r="M103" i="4" s="1"/>
  <c r="D237" i="4" s="1"/>
  <c r="F14" i="6" s="1"/>
  <c r="D242" i="3"/>
  <c r="M76" i="5"/>
  <c r="M85" i="5" s="1"/>
  <c r="L100" i="5"/>
  <c r="L49" i="5"/>
  <c r="N88" i="5"/>
  <c r="N100" i="5" s="1"/>
  <c r="M100" i="5"/>
  <c r="H231" i="4"/>
  <c r="N23" i="5"/>
  <c r="N34" i="5" s="1"/>
  <c r="M34" i="5"/>
  <c r="E19" i="6"/>
  <c r="N39" i="5"/>
  <c r="N49" i="5" s="1"/>
  <c r="M49" i="5"/>
  <c r="M61" i="5"/>
  <c r="N78" i="5"/>
  <c r="N61" i="5"/>
  <c r="N66" i="5"/>
  <c r="N73" i="5" s="1"/>
  <c r="M73" i="5"/>
  <c r="C41" i="6"/>
  <c r="H243" i="1"/>
  <c r="D243" i="1"/>
  <c r="C42" i="6"/>
  <c r="N236" i="5" l="1"/>
  <c r="G36" i="6" s="1"/>
  <c r="H36" i="6" s="1"/>
  <c r="D43" i="6"/>
  <c r="N212" i="3"/>
  <c r="C218" i="3" s="1"/>
  <c r="C219" i="3" s="1"/>
  <c r="H232" i="3"/>
  <c r="H242" i="3" s="1"/>
  <c r="E75" i="6" s="1"/>
  <c r="H242" i="2"/>
  <c r="D75" i="6" s="1"/>
  <c r="L103" i="5"/>
  <c r="D231" i="5" s="1"/>
  <c r="G8" i="6" s="1"/>
  <c r="H8" i="6" s="1"/>
  <c r="D48" i="6"/>
  <c r="D77" i="6" s="1"/>
  <c r="N243" i="2"/>
  <c r="N244" i="2" s="1"/>
  <c r="K4" i="2" s="1"/>
  <c r="N226" i="2"/>
  <c r="N103" i="4"/>
  <c r="N212" i="4" s="1"/>
  <c r="C218" i="4" s="1"/>
  <c r="N76" i="5"/>
  <c r="N85" i="5" s="1"/>
  <c r="N103" i="5" s="1"/>
  <c r="D242" i="4"/>
  <c r="F55" i="6"/>
  <c r="M103" i="5"/>
  <c r="D237" i="5" s="1"/>
  <c r="G14" i="6" s="1"/>
  <c r="H231" i="5"/>
  <c r="F19" i="6"/>
  <c r="E29" i="6"/>
  <c r="N239" i="3"/>
  <c r="N242" i="3" s="1"/>
  <c r="C22" i="6"/>
  <c r="D244" i="1"/>
  <c r="C78" i="6"/>
  <c r="H244" i="1"/>
  <c r="C80" i="6" s="1"/>
  <c r="C43" i="6"/>
  <c r="E56" i="6" l="1"/>
  <c r="E48" i="6"/>
  <c r="E21" i="6" s="1"/>
  <c r="D21" i="6"/>
  <c r="N231" i="4"/>
  <c r="N239" i="4" s="1"/>
  <c r="N242" i="4" s="1"/>
  <c r="K3" i="4" s="1"/>
  <c r="H232" i="4"/>
  <c r="F56" i="6" s="1"/>
  <c r="H243" i="2"/>
  <c r="D243" i="2"/>
  <c r="G19" i="6"/>
  <c r="H19" i="6" s="1"/>
  <c r="E39" i="6"/>
  <c r="N226" i="3"/>
  <c r="E50" i="6"/>
  <c r="N243" i="3"/>
  <c r="N244" i="3" s="1"/>
  <c r="K4" i="3" s="1"/>
  <c r="H232" i="5"/>
  <c r="G56" i="6" s="1"/>
  <c r="N212" i="5"/>
  <c r="C218" i="5" s="1"/>
  <c r="N231" i="5"/>
  <c r="C219" i="4"/>
  <c r="F48" i="6"/>
  <c r="D242" i="5"/>
  <c r="H14" i="6"/>
  <c r="K3" i="3"/>
  <c r="G55" i="6"/>
  <c r="H55" i="6" s="1"/>
  <c r="C24" i="6"/>
  <c r="E77" i="6" l="1"/>
  <c r="F29" i="6"/>
  <c r="F39" i="6" s="1"/>
  <c r="F41" i="6" s="1"/>
  <c r="H56" i="6"/>
  <c r="H242" i="4"/>
  <c r="F75" i="6" s="1"/>
  <c r="D22" i="6"/>
  <c r="D24" i="6" s="1"/>
  <c r="D244" i="2"/>
  <c r="H244" i="2"/>
  <c r="D80" i="6" s="1"/>
  <c r="D78" i="6"/>
  <c r="E42" i="6"/>
  <c r="F77" i="6"/>
  <c r="F21" i="6"/>
  <c r="H242" i="5"/>
  <c r="F50" i="6"/>
  <c r="F42" i="6" s="1"/>
  <c r="N226" i="4"/>
  <c r="N243" i="4"/>
  <c r="N244" i="4" s="1"/>
  <c r="K4" i="4" s="1"/>
  <c r="G29" i="6"/>
  <c r="G39" i="6" s="1"/>
  <c r="G41" i="6" s="1"/>
  <c r="N239" i="5"/>
  <c r="N242" i="5" s="1"/>
  <c r="K3" i="5" s="1"/>
  <c r="D243" i="3"/>
  <c r="H243" i="3"/>
  <c r="C219" i="5"/>
  <c r="G48" i="6"/>
  <c r="E41" i="6"/>
  <c r="F43" i="6" l="1"/>
  <c r="H29" i="6"/>
  <c r="G75" i="6"/>
  <c r="H75" i="6" s="1"/>
  <c r="H41" i="6"/>
  <c r="G50" i="6"/>
  <c r="G42" i="6" s="1"/>
  <c r="G43" i="6" s="1"/>
  <c r="N226" i="5"/>
  <c r="N243" i="5"/>
  <c r="N244" i="5" s="1"/>
  <c r="K4" i="5" s="1"/>
  <c r="G77" i="6"/>
  <c r="H77" i="6" s="1"/>
  <c r="G21" i="6"/>
  <c r="H21" i="6" s="1"/>
  <c r="H48" i="6"/>
  <c r="E78" i="6"/>
  <c r="H244" i="3"/>
  <c r="E80" i="6" s="1"/>
  <c r="D243" i="4"/>
  <c r="H243" i="4"/>
  <c r="E43" i="6"/>
  <c r="H39" i="6"/>
  <c r="E22" i="6"/>
  <c r="D244" i="3"/>
  <c r="H42" i="6" l="1"/>
  <c r="H43" i="6"/>
  <c r="H50" i="6"/>
  <c r="F78" i="6"/>
  <c r="H244" i="4"/>
  <c r="F80" i="6" s="1"/>
  <c r="F22" i="6"/>
  <c r="F24" i="6" s="1"/>
  <c r="D244" i="4"/>
  <c r="H243" i="5"/>
  <c r="D243" i="5"/>
  <c r="E24" i="6"/>
  <c r="G22" i="6" l="1"/>
  <c r="G24" i="6" s="1"/>
  <c r="H24" i="6" s="1"/>
  <c r="D244" i="5"/>
  <c r="G78" i="6"/>
  <c r="H78" i="6" s="1"/>
  <c r="H244" i="5"/>
  <c r="G80" i="6" s="1"/>
  <c r="H80" i="6" s="1"/>
  <c r="H22"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szangril</author>
  </authors>
  <commentList>
    <comment ref="A39" authorId="0" shapeId="0" xr:uid="{00000000-0006-0000-0000-000001000000}">
      <text>
        <r>
          <rPr>
            <b/>
            <sz val="9"/>
            <color indexed="81"/>
            <rFont val="Tahoma"/>
            <family val="2"/>
          </rPr>
          <t>Direct Cost Less Consortium F&amp;A</t>
        </r>
      </text>
    </comment>
    <comment ref="A40" authorId="0" shapeId="0" xr:uid="{00000000-0006-0000-0000-000002000000}">
      <text>
        <r>
          <rPr>
            <b/>
            <sz val="9"/>
            <color indexed="81"/>
            <rFont val="Tahoma"/>
            <family val="2"/>
          </rPr>
          <t>Consortium F&amp;A</t>
        </r>
      </text>
    </comment>
    <comment ref="A42" authorId="0" shapeId="0" xr:uid="{00000000-0006-0000-0000-000003000000}">
      <text>
        <r>
          <rPr>
            <b/>
            <sz val="9"/>
            <color indexed="81"/>
            <rFont val="Tahoma"/>
            <family val="2"/>
          </rPr>
          <t>Funds Requested ($)</t>
        </r>
      </text>
    </comment>
    <comment ref="B48" authorId="0" shapeId="0" xr:uid="{00000000-0006-0000-0000-000004000000}">
      <text>
        <r>
          <rPr>
            <b/>
            <sz val="9"/>
            <color indexed="81"/>
            <rFont val="Tahoma"/>
            <family val="2"/>
          </rPr>
          <t>Indirect Cost Base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jennbond</author>
    <author>Brian J McFarlane</author>
    <author>Sarah R. Zangrillo</author>
  </authors>
  <commentList>
    <comment ref="F14" authorId="0" shapeId="0" xr:uid="{00000000-0006-0000-0100-000001000000}">
      <text>
        <r>
          <rPr>
            <sz val="12"/>
            <color indexed="81"/>
            <rFont val="Tahoma"/>
            <family val="2"/>
          </rPr>
          <t>Look personnel type up in table below</t>
        </r>
      </text>
    </comment>
    <comment ref="G14" authorId="0" shapeId="0" xr:uid="{00000000-0006-0000-0100-000002000000}">
      <text>
        <r>
          <rPr>
            <sz val="12"/>
            <color indexed="81"/>
            <rFont val="Tahoma"/>
            <family val="2"/>
          </rPr>
          <t xml:space="preserve">Check with home department to determine if year 1 inflation figure is appropriate.
</t>
        </r>
      </text>
    </comment>
    <comment ref="H14" authorId="1" shapeId="0" xr:uid="{00000000-0006-0000-0100-000003000000}">
      <text>
        <r>
          <rPr>
            <sz val="12"/>
            <color indexed="81"/>
            <rFont val="Arial"/>
            <family val="2"/>
          </rPr>
          <t>Currently, NIH only allows 2% on competing grants.  However, there is a chance that this will not continue in the future.  Please review the length of your grant and determine which between-year inflation is best.</t>
        </r>
        <r>
          <rPr>
            <sz val="8"/>
            <color indexed="81"/>
            <rFont val="Tahoma"/>
            <family val="2"/>
          </rPr>
          <t xml:space="preserve">
</t>
        </r>
      </text>
    </comment>
    <comment ref="A50" authorId="0" shapeId="0" xr:uid="{00000000-0006-0000-0100-000004000000}">
      <text>
        <r>
          <rPr>
            <sz val="12"/>
            <color indexed="81"/>
            <rFont val="Tahoma"/>
            <family val="2"/>
          </rPr>
          <t>Enter employees who will have a graduate school-regulated position only.  Research nurses or other classifications should be entered under "Other Personnel."</t>
        </r>
        <r>
          <rPr>
            <sz val="8"/>
            <color indexed="81"/>
            <rFont val="Tahoma"/>
            <family val="2"/>
          </rPr>
          <t xml:space="preserve">
</t>
        </r>
      </text>
    </comment>
    <comment ref="C51" authorId="0" shapeId="0" xr:uid="{00000000-0006-0000-0100-000005000000}">
      <text>
        <r>
          <rPr>
            <sz val="12"/>
            <color indexed="81"/>
            <rFont val="Tahoma"/>
            <family val="2"/>
          </rPr>
          <t>Schedule 1: Tuition is paid.
Schedule 2: Tuition is not paid.
All full-time (50%) graduate students must be entered as Schedule 1.  
Part-time (Less than 50%) graduate students may be entered as schedule 1 (assuming they will find a supplemental appointment) or 2 (paying them a higher rate since they are not paid tuition.</t>
        </r>
        <r>
          <rPr>
            <sz val="8"/>
            <color indexed="81"/>
            <rFont val="Tahoma"/>
            <family val="2"/>
          </rPr>
          <t xml:space="preserve">
</t>
        </r>
      </text>
    </comment>
    <comment ref="F51" authorId="0" shapeId="0" xr:uid="{00000000-0006-0000-0100-000006000000}">
      <text>
        <r>
          <rPr>
            <sz val="12"/>
            <color indexed="81"/>
            <rFont val="Tahoma"/>
            <family val="2"/>
          </rPr>
          <t>See TA/RA/SA types table below.</t>
        </r>
        <r>
          <rPr>
            <sz val="8"/>
            <color indexed="81"/>
            <rFont val="Tahoma"/>
            <family val="2"/>
          </rPr>
          <t xml:space="preserve">
</t>
        </r>
      </text>
    </comment>
    <comment ref="I106" authorId="2" shapeId="0" xr:uid="{00000000-0006-0000-0100-000007000000}">
      <text>
        <r>
          <rPr>
            <b/>
            <sz val="9"/>
            <color indexed="81"/>
            <rFont val="Tahoma"/>
            <family val="2"/>
          </rPr>
          <t>Sarah R. Zangrillo:</t>
        </r>
        <r>
          <rPr>
            <sz val="9"/>
            <color indexed="81"/>
            <rFont val="Tahoma"/>
            <family val="2"/>
          </rPr>
          <t xml:space="preserve">
https://grad.uw.edu/graduate-student-funding/funding-information-for-departments/administering-assistantships/tara-salaries/</t>
        </r>
      </text>
    </comment>
    <comment ref="L106" authorId="0" shapeId="0" xr:uid="{00000000-0006-0000-0100-000008000000}">
      <text>
        <r>
          <rPr>
            <sz val="12"/>
            <color indexed="81"/>
            <rFont val="Tahoma"/>
            <family val="2"/>
          </rPr>
          <t>For all non-federal grants, this must be set to "No."
As a default, set this to "No."  If your salaries are over a cap, NIH will decrease the award by the required amount.  
If this extra amount causes you to be over the limit for your budget, set the amount to "Yes" and the spreadsheet will calculate the requested salary based on the cap.</t>
        </r>
        <r>
          <rPr>
            <sz val="8"/>
            <color indexed="81"/>
            <rFont val="Tahoma"/>
            <family val="2"/>
          </rPr>
          <t xml:space="preserve">
</t>
        </r>
      </text>
    </comment>
    <comment ref="G108" authorId="0" shapeId="0" xr:uid="{00000000-0006-0000-0100-000009000000}">
      <text>
        <r>
          <rPr>
            <sz val="12"/>
            <color indexed="81"/>
            <rFont val="Tahoma"/>
            <family val="2"/>
          </rPr>
          <t xml:space="preserve">All DNP students who have not yet taken their exams.
</t>
        </r>
      </text>
    </comment>
    <comment ref="G109" authorId="0" shapeId="0" xr:uid="{00000000-0006-0000-0100-00000A000000}">
      <text>
        <r>
          <rPr>
            <sz val="12"/>
            <color indexed="81"/>
            <rFont val="Tahoma"/>
            <family val="2"/>
          </rPr>
          <t xml:space="preserve">DNP students who have passed their exams and are at the candidate level.  </t>
        </r>
      </text>
    </comment>
    <comment ref="G110" authorId="0" shapeId="0" xr:uid="{00000000-0006-0000-0100-00000B000000}">
      <text>
        <r>
          <rPr>
            <sz val="12"/>
            <color indexed="81"/>
            <rFont val="Tahoma"/>
            <family val="2"/>
          </rPr>
          <t xml:space="preserve">All PhD students who have not yet taken their exams.
</t>
        </r>
      </text>
    </comment>
    <comment ref="J110" authorId="2" shapeId="0" xr:uid="{00000000-0006-0000-0100-00000C000000}">
      <text>
        <r>
          <rPr>
            <b/>
            <sz val="9"/>
            <color indexed="81"/>
            <rFont val="Tahoma"/>
            <family val="2"/>
          </rPr>
          <t>Sarah R. Zangrillo:</t>
        </r>
        <r>
          <rPr>
            <sz val="9"/>
            <color indexed="81"/>
            <rFont val="Tahoma"/>
            <family val="2"/>
          </rPr>
          <t xml:space="preserve">
Resident Graduate Tier 3</t>
        </r>
      </text>
    </comment>
    <comment ref="C111" authorId="0" shapeId="0" xr:uid="{00000000-0006-0000-0100-00000D000000}">
      <text>
        <r>
          <rPr>
            <sz val="10"/>
            <color indexed="81"/>
            <rFont val="Tahoma"/>
            <family val="2"/>
          </rPr>
          <t>This rate is for Post-Doctoral Trainees.  Please double check the appointment type and the rate.</t>
        </r>
      </text>
    </comment>
    <comment ref="G111" authorId="0" shapeId="0" xr:uid="{00000000-0006-0000-0100-00000E000000}">
      <text>
        <r>
          <rPr>
            <sz val="12"/>
            <color indexed="81"/>
            <rFont val="Tahoma"/>
            <family val="2"/>
          </rPr>
          <t xml:space="preserve">PhD students who have passed their exams and are at the candidate level.  </t>
        </r>
      </text>
    </comment>
    <comment ref="E115" authorId="0" shapeId="0" xr:uid="{00000000-0006-0000-0100-00000F000000}">
      <text>
        <r>
          <rPr>
            <sz val="12"/>
            <color indexed="81"/>
            <rFont val="Tahoma"/>
            <family val="2"/>
          </rPr>
          <t xml:space="preserve">Amount needed for point to point. (e.g. airfare)
</t>
        </r>
      </text>
    </comment>
    <comment ref="F115" authorId="0" shapeId="0" xr:uid="{00000000-0006-0000-0100-000010000000}">
      <text>
        <r>
          <rPr>
            <sz val="12"/>
            <color indexed="81"/>
            <rFont val="Tahoma"/>
            <family val="2"/>
          </rPr>
          <t xml:space="preserve">Amount needed during stay. (e.g. hotel, food.)  City specific rates are available on travel webpage.
</t>
        </r>
      </text>
    </comment>
    <comment ref="D132" authorId="0" shapeId="0" xr:uid="{00000000-0006-0000-0100-000011000000}">
      <text>
        <r>
          <rPr>
            <sz val="12"/>
            <color indexed="81"/>
            <rFont val="Tahoma"/>
            <family val="2"/>
          </rPr>
          <t xml:space="preserve">Personal subscriptions are not allowed on grants.  Subscriptions are only allowed if membership reduces cost of other grant activities.
</t>
        </r>
      </text>
    </comment>
    <comment ref="D136" authorId="0" shapeId="0" xr:uid="{00000000-0006-0000-0100-000012000000}">
      <text>
        <r>
          <rPr>
            <sz val="12"/>
            <color indexed="81"/>
            <rFont val="Tahoma"/>
            <family val="2"/>
          </rPr>
          <t xml:space="preserve">All equipment purchased in the 06 category should include an annual maintenance fee equal to 10% of the total cost.
</t>
        </r>
      </text>
    </comment>
    <comment ref="D138" authorId="0" shapeId="0" xr:uid="{00000000-0006-0000-0100-000013000000}">
      <text>
        <r>
          <rPr>
            <sz val="12"/>
            <color indexed="81"/>
            <rFont val="Tahoma"/>
            <family val="2"/>
          </rPr>
          <t>Use only for irregular services such as database creation or special installations.  Check with NS help first to ensure that this is not a cost covered by their regular maintenance.</t>
        </r>
      </text>
    </comment>
    <comment ref="D147" authorId="0" shapeId="0" xr:uid="{00000000-0006-0000-0100-000014000000}">
      <text>
        <r>
          <rPr>
            <sz val="12"/>
            <color indexed="81"/>
            <rFont val="Tahoma"/>
            <family val="2"/>
          </rPr>
          <t>Amount needed for point to point. (e.g. airfare)</t>
        </r>
        <r>
          <rPr>
            <sz val="8"/>
            <color indexed="81"/>
            <rFont val="Tahoma"/>
            <family val="2"/>
          </rPr>
          <t xml:space="preserve">
</t>
        </r>
      </text>
    </comment>
    <comment ref="E147" authorId="0" shapeId="0" xr:uid="{00000000-0006-0000-0100-000015000000}">
      <text>
        <r>
          <rPr>
            <sz val="12"/>
            <color indexed="81"/>
            <rFont val="Tahoma"/>
            <family val="2"/>
          </rPr>
          <t>Amount needed during stay. (e.g. hotel, food.)  City specific rates are available on travel webpage.</t>
        </r>
        <r>
          <rPr>
            <sz val="8"/>
            <color indexed="81"/>
            <rFont val="Tahoma"/>
            <family val="2"/>
          </rPr>
          <t xml:space="preserve">
</t>
        </r>
      </text>
    </comment>
    <comment ref="B170" authorId="0" shapeId="0" xr:uid="{00000000-0006-0000-0100-000016000000}">
      <text>
        <r>
          <rPr>
            <sz val="12"/>
            <color indexed="81"/>
            <rFont val="Tahoma"/>
            <family val="2"/>
          </rPr>
          <t xml:space="preserve">These costs are only allowed on grants if they can be only used for one grant and do not duplicate supplies provided by the department.
</t>
        </r>
      </text>
    </comment>
    <comment ref="A193" authorId="0" shapeId="0" xr:uid="{00000000-0006-0000-0100-000017000000}">
      <text>
        <r>
          <rPr>
            <sz val="12"/>
            <color indexed="81"/>
            <rFont val="Tahoma"/>
            <family val="2"/>
          </rPr>
          <t xml:space="preserve">Stipends are separate from personnel costs and only allowed when specifically noted in the Funding Opportunity.  Refer to the FO to determine the amount.
</t>
        </r>
      </text>
    </comment>
    <comment ref="K193" authorId="0" shapeId="0" xr:uid="{00000000-0006-0000-0100-000018000000}">
      <text>
        <r>
          <rPr>
            <sz val="12"/>
            <color indexed="81"/>
            <rFont val="Tahoma"/>
            <family val="2"/>
          </rPr>
          <t>Enter scholarships or grants that will be awarded.</t>
        </r>
      </text>
    </comment>
    <comment ref="D205" authorId="0" shapeId="0" xr:uid="{00000000-0006-0000-0100-000019000000}">
      <text>
        <r>
          <rPr>
            <sz val="12"/>
            <color indexed="81"/>
            <rFont val="Tahoma"/>
            <family val="2"/>
          </rPr>
          <t xml:space="preserve">F&amp;A Costs paid to subcontract entity.  Check with business official for correct amount.
</t>
        </r>
      </text>
    </comment>
    <comment ref="H205" authorId="0" shapeId="0" xr:uid="{00000000-0006-0000-0100-00001A000000}">
      <text>
        <r>
          <rPr>
            <sz val="12"/>
            <color indexed="81"/>
            <rFont val="Tahoma"/>
            <family val="2"/>
          </rPr>
          <t>Running total of subcontract amount.</t>
        </r>
      </text>
    </comment>
    <comment ref="J205" authorId="0" shapeId="0" xr:uid="{00000000-0006-0000-0100-00001B000000}">
      <text>
        <r>
          <rPr>
            <sz val="12"/>
            <color indexed="81"/>
            <rFont val="Tahoma"/>
            <family val="2"/>
          </rPr>
          <t xml:space="preserve">Grants paying full indirect costs are only charged  indirect costs on the first $25,000.  This column calculates the amount that will be added to the base for this subcontract.
</t>
        </r>
      </text>
    </comment>
    <comment ref="B218" authorId="0" shapeId="0" xr:uid="{00000000-0006-0000-0100-00001C000000}">
      <text>
        <r>
          <rPr>
            <sz val="12"/>
            <color indexed="81"/>
            <rFont val="Tahoma"/>
            <family val="2"/>
          </rPr>
          <t xml:space="preserve">Choose from "Base types" table (second to the right.)  Select the type that describes how the funding agency will calculate indirect costs.
</t>
        </r>
      </text>
    </comment>
    <comment ref="G218" authorId="0" shapeId="0" xr:uid="{00000000-0006-0000-0100-00001D000000}">
      <text>
        <r>
          <rPr>
            <sz val="11"/>
            <color indexed="81"/>
            <rFont val="Tahoma"/>
            <family val="2"/>
          </rPr>
          <t xml:space="preserve">The indirect cost rate for each year should be appropriate for the year when we believe the funding will be received.  Rates are as follows:
</t>
        </r>
        <r>
          <rPr>
            <i/>
            <sz val="11"/>
            <color indexed="55"/>
            <rFont val="Tahoma"/>
            <family val="2"/>
          </rPr>
          <t>7/1/12 – 6/30/17; 54.5%</t>
        </r>
        <r>
          <rPr>
            <sz val="11"/>
            <color indexed="81"/>
            <rFont val="Tahoma"/>
            <family val="2"/>
          </rPr>
          <t xml:space="preserve">
7/1/17 – 6/30/18; 55%
7/1/18 – 6/30/20; 55.5%
If awarded, the budget will be adjusted to reflect our federal agreement. The budget justification should make that clear.</t>
        </r>
        <r>
          <rPr>
            <sz val="8"/>
            <color indexed="81"/>
            <rFont val="Tahoma"/>
            <family val="2"/>
          </rPr>
          <t xml:space="preserve">
</t>
        </r>
      </text>
    </comment>
    <comment ref="B219" authorId="0" shapeId="0" xr:uid="{00000000-0006-0000-0100-00001E000000}">
      <text>
        <r>
          <rPr>
            <sz val="12"/>
            <color indexed="81"/>
            <rFont val="Tahoma"/>
            <family val="2"/>
          </rPr>
          <t xml:space="preserve">Choose from "IDC type" table (first on the right.)  Enter the number for the idc type that best describes the type of grant.
</t>
        </r>
      </text>
    </comment>
    <comment ref="G221" authorId="0" shapeId="0" xr:uid="{00000000-0006-0000-0100-00001F000000}">
      <text>
        <r>
          <rPr>
            <sz val="12"/>
            <color indexed="81"/>
            <rFont val="Tahoma"/>
            <family val="2"/>
          </rPr>
          <t>If the training grant activities include actions that are part of the normal teaching at UW, the F&amp;A costs are often restricted to 8%.  Refer to the funding opportunity for the appropriate rate.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jennbond</author>
    <author>Brian J McFarlane</author>
  </authors>
  <commentList>
    <comment ref="F14" authorId="0" shapeId="0" xr:uid="{00000000-0006-0000-0200-000001000000}">
      <text>
        <r>
          <rPr>
            <sz val="12"/>
            <color indexed="81"/>
            <rFont val="Tahoma"/>
            <family val="2"/>
          </rPr>
          <t>Look personnel type up in table below</t>
        </r>
      </text>
    </comment>
    <comment ref="G14" authorId="0" shapeId="0" xr:uid="{00000000-0006-0000-0200-000002000000}">
      <text>
        <r>
          <rPr>
            <sz val="12"/>
            <color indexed="81"/>
            <rFont val="Tahoma"/>
            <family val="2"/>
          </rPr>
          <t xml:space="preserve">Check with home department to determine if year 1 inflation figure is appropriate.
</t>
        </r>
      </text>
    </comment>
    <comment ref="H14" authorId="1" shapeId="0" xr:uid="{00000000-0006-0000-0200-000003000000}">
      <text>
        <r>
          <rPr>
            <sz val="12"/>
            <color indexed="81"/>
            <rFont val="Arial"/>
            <family val="2"/>
          </rPr>
          <t>Currently, NIH only allows 2% on competing grants.  However, there is a chance that this will not continue in the future.  Please review the length of your grant and determine which between-year inflation is best.</t>
        </r>
        <r>
          <rPr>
            <sz val="8"/>
            <color indexed="81"/>
            <rFont val="Tahoma"/>
            <family val="2"/>
          </rPr>
          <t xml:space="preserve">
</t>
        </r>
      </text>
    </comment>
    <comment ref="A50" authorId="0" shapeId="0" xr:uid="{00000000-0006-0000-0200-000004000000}">
      <text>
        <r>
          <rPr>
            <sz val="12"/>
            <color indexed="81"/>
            <rFont val="Tahoma"/>
            <family val="2"/>
          </rPr>
          <t>Enter employees who will have a graduate school-regulated position only.  Research nurses or other classifications should be entered under "Other Personnel."</t>
        </r>
        <r>
          <rPr>
            <sz val="8"/>
            <color indexed="81"/>
            <rFont val="Tahoma"/>
            <family val="2"/>
          </rPr>
          <t xml:space="preserve">
</t>
        </r>
      </text>
    </comment>
    <comment ref="C51" authorId="0" shapeId="0" xr:uid="{00000000-0006-0000-0200-000005000000}">
      <text>
        <r>
          <rPr>
            <sz val="12"/>
            <color indexed="81"/>
            <rFont val="Tahoma"/>
            <family val="2"/>
          </rPr>
          <t>Schedule 1: Tuition is paid.
Schedule 2: Tuition is not paid.
All full-time (50%) graduate students must be entered as Schedule 1.  
Part-time (Less than 50%) graduate students may be entered as schedule 1 (assuming they will find a supplemental appointment) or 2 (paying them a higher rate since they are not paid tuition.</t>
        </r>
        <r>
          <rPr>
            <sz val="8"/>
            <color indexed="81"/>
            <rFont val="Tahoma"/>
            <family val="2"/>
          </rPr>
          <t xml:space="preserve">
</t>
        </r>
      </text>
    </comment>
    <comment ref="F51" authorId="0" shapeId="0" xr:uid="{00000000-0006-0000-0200-000006000000}">
      <text>
        <r>
          <rPr>
            <sz val="12"/>
            <color indexed="81"/>
            <rFont val="Tahoma"/>
            <family val="2"/>
          </rPr>
          <t>See TA/RA/SA types table below.</t>
        </r>
        <r>
          <rPr>
            <sz val="8"/>
            <color indexed="81"/>
            <rFont val="Tahoma"/>
            <family val="2"/>
          </rPr>
          <t xml:space="preserve">
</t>
        </r>
      </text>
    </comment>
    <comment ref="L106" authorId="0" shapeId="0" xr:uid="{00000000-0006-0000-0200-000007000000}">
      <text>
        <r>
          <rPr>
            <sz val="12"/>
            <color indexed="81"/>
            <rFont val="Tahoma"/>
            <family val="2"/>
          </rPr>
          <t>For all non-federal grants, this must be set to "No."
As a default, set this to "No."  If your salaries are over a cap, NIH will decrease the award by the required amount.  
If this extra amount causes you to be over the limit for your budget, set the amount to "Yes" and the spreadsheet will calculate the requested salary based on the cap.</t>
        </r>
        <r>
          <rPr>
            <sz val="8"/>
            <color indexed="81"/>
            <rFont val="Tahoma"/>
            <family val="2"/>
          </rPr>
          <t xml:space="preserve">
</t>
        </r>
      </text>
    </comment>
    <comment ref="G108" authorId="0" shapeId="0" xr:uid="{00000000-0006-0000-0200-000008000000}">
      <text>
        <r>
          <rPr>
            <sz val="12"/>
            <color indexed="81"/>
            <rFont val="Tahoma"/>
            <family val="2"/>
          </rPr>
          <t xml:space="preserve">All DNP students who have not yet taken their exams.
</t>
        </r>
      </text>
    </comment>
    <comment ref="G109" authorId="0" shapeId="0" xr:uid="{00000000-0006-0000-0200-000009000000}">
      <text>
        <r>
          <rPr>
            <sz val="12"/>
            <color indexed="81"/>
            <rFont val="Tahoma"/>
            <family val="2"/>
          </rPr>
          <t xml:space="preserve">DNP students who have passed their exams and are at the candidate level.  </t>
        </r>
      </text>
    </comment>
    <comment ref="G110" authorId="0" shapeId="0" xr:uid="{00000000-0006-0000-0200-00000A000000}">
      <text>
        <r>
          <rPr>
            <sz val="12"/>
            <color indexed="81"/>
            <rFont val="Tahoma"/>
            <family val="2"/>
          </rPr>
          <t xml:space="preserve">All PhD students who have not yet taken their exams.
</t>
        </r>
      </text>
    </comment>
    <comment ref="C111" authorId="0" shapeId="0" xr:uid="{00000000-0006-0000-0200-00000B000000}">
      <text>
        <r>
          <rPr>
            <sz val="10"/>
            <color indexed="81"/>
            <rFont val="Tahoma"/>
            <family val="2"/>
          </rPr>
          <t>This rate is for Post-Doctoral Trainees.  Please double check the appointment type and the rate.</t>
        </r>
      </text>
    </comment>
    <comment ref="G111" authorId="0" shapeId="0" xr:uid="{00000000-0006-0000-0200-00000C000000}">
      <text>
        <r>
          <rPr>
            <sz val="12"/>
            <color indexed="81"/>
            <rFont val="Tahoma"/>
            <family val="2"/>
          </rPr>
          <t xml:space="preserve">PhD students who have passed their exams and are at the candidate level.  </t>
        </r>
      </text>
    </comment>
    <comment ref="E115" authorId="0" shapeId="0" xr:uid="{00000000-0006-0000-0200-00000D000000}">
      <text>
        <r>
          <rPr>
            <sz val="12"/>
            <color indexed="81"/>
            <rFont val="Tahoma"/>
            <family val="2"/>
          </rPr>
          <t xml:space="preserve">Amount needed for point to point. (e.g. airfare)
</t>
        </r>
      </text>
    </comment>
    <comment ref="F115" authorId="0" shapeId="0" xr:uid="{00000000-0006-0000-0200-00000E000000}">
      <text>
        <r>
          <rPr>
            <sz val="12"/>
            <color indexed="81"/>
            <rFont val="Tahoma"/>
            <family val="2"/>
          </rPr>
          <t xml:space="preserve">Amount needed during stay. (e.g. hotel, food.)  City specific rates are available on travel webpage.
</t>
        </r>
      </text>
    </comment>
    <comment ref="D132" authorId="0" shapeId="0" xr:uid="{00000000-0006-0000-0200-00000F000000}">
      <text>
        <r>
          <rPr>
            <sz val="12"/>
            <color indexed="81"/>
            <rFont val="Tahoma"/>
            <family val="2"/>
          </rPr>
          <t xml:space="preserve">Personal subscriptions are not allowed on grants.  Subscriptions are only allowed if membership reduces cost of other grant activities.
</t>
        </r>
      </text>
    </comment>
    <comment ref="D136" authorId="0" shapeId="0" xr:uid="{00000000-0006-0000-0200-000010000000}">
      <text>
        <r>
          <rPr>
            <sz val="12"/>
            <color indexed="81"/>
            <rFont val="Tahoma"/>
            <family val="2"/>
          </rPr>
          <t xml:space="preserve">All equipment purchased in the 06 category should include an annual maintenance fee equal to 10% of the total cost.
</t>
        </r>
      </text>
    </comment>
    <comment ref="D138" authorId="0" shapeId="0" xr:uid="{00000000-0006-0000-0200-000011000000}">
      <text>
        <r>
          <rPr>
            <sz val="12"/>
            <color indexed="81"/>
            <rFont val="Tahoma"/>
            <family val="2"/>
          </rPr>
          <t>Use only for irregular services such as database creation or special installations.  Check with NS help first to ensure that this is not a cost covered by their regular maintenance.</t>
        </r>
      </text>
    </comment>
    <comment ref="D147" authorId="0" shapeId="0" xr:uid="{00000000-0006-0000-0200-000012000000}">
      <text>
        <r>
          <rPr>
            <sz val="12"/>
            <color indexed="81"/>
            <rFont val="Tahoma"/>
            <family val="2"/>
          </rPr>
          <t>Amount needed for point to point. (e.g. airfare)</t>
        </r>
        <r>
          <rPr>
            <sz val="8"/>
            <color indexed="81"/>
            <rFont val="Tahoma"/>
            <family val="2"/>
          </rPr>
          <t xml:space="preserve">
</t>
        </r>
      </text>
    </comment>
    <comment ref="E147" authorId="0" shapeId="0" xr:uid="{00000000-0006-0000-0200-000013000000}">
      <text>
        <r>
          <rPr>
            <sz val="12"/>
            <color indexed="81"/>
            <rFont val="Tahoma"/>
            <family val="2"/>
          </rPr>
          <t>Amount needed during stay. (e.g. hotel, food.)  City specific rates are available on travel webpage.</t>
        </r>
        <r>
          <rPr>
            <sz val="8"/>
            <color indexed="81"/>
            <rFont val="Tahoma"/>
            <family val="2"/>
          </rPr>
          <t xml:space="preserve">
</t>
        </r>
      </text>
    </comment>
    <comment ref="B170" authorId="0" shapeId="0" xr:uid="{00000000-0006-0000-0200-000014000000}">
      <text>
        <r>
          <rPr>
            <sz val="12"/>
            <color indexed="81"/>
            <rFont val="Tahoma"/>
            <family val="2"/>
          </rPr>
          <t xml:space="preserve">These costs are only allowed on grants if they can be only used for one grant and do not duplicate supplies provided by the department.
</t>
        </r>
      </text>
    </comment>
    <comment ref="A193" authorId="0" shapeId="0" xr:uid="{00000000-0006-0000-0200-000015000000}">
      <text>
        <r>
          <rPr>
            <sz val="12"/>
            <color indexed="81"/>
            <rFont val="Tahoma"/>
            <family val="2"/>
          </rPr>
          <t xml:space="preserve">Stipends are separate from personnel costs and only allowed when specifically noted in the Funding Opportunity.  Refer to the FO to determine the amount.
</t>
        </r>
      </text>
    </comment>
    <comment ref="K193" authorId="0" shapeId="0" xr:uid="{00000000-0006-0000-0200-000016000000}">
      <text>
        <r>
          <rPr>
            <sz val="12"/>
            <color indexed="81"/>
            <rFont val="Tahoma"/>
            <family val="2"/>
          </rPr>
          <t>Enter scholarships or grants that will be awarded.</t>
        </r>
      </text>
    </comment>
    <comment ref="D205" authorId="0" shapeId="0" xr:uid="{00000000-0006-0000-0200-000017000000}">
      <text>
        <r>
          <rPr>
            <sz val="12"/>
            <color indexed="81"/>
            <rFont val="Tahoma"/>
            <family val="2"/>
          </rPr>
          <t xml:space="preserve">F&amp;A Costs paid to subcontract entity.  Check with business official for correct amount.
</t>
        </r>
      </text>
    </comment>
    <comment ref="H205" authorId="0" shapeId="0" xr:uid="{00000000-0006-0000-0200-000018000000}">
      <text>
        <r>
          <rPr>
            <sz val="12"/>
            <color indexed="81"/>
            <rFont val="Tahoma"/>
            <family val="2"/>
          </rPr>
          <t>Running total of subcontract amount.</t>
        </r>
      </text>
    </comment>
    <comment ref="I205" authorId="0" shapeId="0" xr:uid="{00000000-0006-0000-0200-000019000000}">
      <text>
        <r>
          <rPr>
            <sz val="12"/>
            <color indexed="81"/>
            <rFont val="Tahoma"/>
            <family val="2"/>
          </rPr>
          <t xml:space="preserve">Amount that has been subject to indirect costs in previous years.
</t>
        </r>
      </text>
    </comment>
    <comment ref="J205" authorId="0" shapeId="0" xr:uid="{00000000-0006-0000-0200-00001A000000}">
      <text>
        <r>
          <rPr>
            <sz val="12"/>
            <color indexed="81"/>
            <rFont val="Tahoma"/>
            <family val="2"/>
          </rPr>
          <t xml:space="preserve">Grants paying full indirect costs are only charged  indirect costs on the first $25,000.  This column calculates the amount that will be added to the base for this subcontract.
</t>
        </r>
      </text>
    </comment>
    <comment ref="B218" authorId="0" shapeId="0" xr:uid="{00000000-0006-0000-0200-00001B000000}">
      <text>
        <r>
          <rPr>
            <sz val="12"/>
            <color indexed="81"/>
            <rFont val="Tahoma"/>
            <family val="2"/>
          </rPr>
          <t xml:space="preserve">Choose from "Base types" table (second to the right.)  Select the type that describes how the funding agency will calculate indirect costs.
</t>
        </r>
      </text>
    </comment>
    <comment ref="G218" authorId="0" shapeId="0" xr:uid="{00000000-0006-0000-0200-00001C000000}">
      <text>
        <r>
          <rPr>
            <sz val="11"/>
            <color indexed="81"/>
            <rFont val="Tahoma"/>
            <family val="2"/>
          </rPr>
          <t xml:space="preserve">The indirect cost rate for each year should be appropriate for the year when we believe the funding will be received.  Rates are as follows:
</t>
        </r>
        <r>
          <rPr>
            <i/>
            <sz val="11"/>
            <color indexed="55"/>
            <rFont val="Tahoma"/>
            <family val="2"/>
          </rPr>
          <t>7/1/12 – 6/30/17; 54.5%</t>
        </r>
        <r>
          <rPr>
            <sz val="11"/>
            <color indexed="81"/>
            <rFont val="Tahoma"/>
            <family val="2"/>
          </rPr>
          <t xml:space="preserve">
7/1/17 – 6/30/18; 55%
7/1/18 – 6/30/20; 55.5%
If awarded, the budget will be adjusted to reflect our federal agreement. The budget justification should make that clear.</t>
        </r>
        <r>
          <rPr>
            <sz val="8"/>
            <color indexed="81"/>
            <rFont val="Tahoma"/>
            <family val="2"/>
          </rPr>
          <t xml:space="preserve">
</t>
        </r>
      </text>
    </comment>
    <comment ref="B219" authorId="0" shapeId="0" xr:uid="{00000000-0006-0000-0200-00001D000000}">
      <text>
        <r>
          <rPr>
            <sz val="12"/>
            <color indexed="81"/>
            <rFont val="Tahoma"/>
            <family val="2"/>
          </rPr>
          <t xml:space="preserve">Choose from "IDC type" table (first on the right.)  Enter the number for the idc type that best describes the type of grant.
</t>
        </r>
      </text>
    </comment>
    <comment ref="G221" authorId="0" shapeId="0" xr:uid="{00000000-0006-0000-0200-00001E000000}">
      <text>
        <r>
          <rPr>
            <sz val="12"/>
            <color indexed="81"/>
            <rFont val="Tahoma"/>
            <family val="2"/>
          </rPr>
          <t>If the training grant activities include actions that are part of the normal teaching at UW, the F&amp;A costs are often restricted to 8%.  Refer to the funding opportunity for the appropriate rate.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jennbond</author>
    <author>Brian J McFarlane</author>
    <author>Jennifer Snow</author>
  </authors>
  <commentList>
    <comment ref="F14" authorId="0" shapeId="0" xr:uid="{00000000-0006-0000-0300-000001000000}">
      <text>
        <r>
          <rPr>
            <sz val="12"/>
            <color indexed="81"/>
            <rFont val="Tahoma"/>
            <family val="2"/>
          </rPr>
          <t>Look personnel type up in table below</t>
        </r>
      </text>
    </comment>
    <comment ref="G14" authorId="0" shapeId="0" xr:uid="{00000000-0006-0000-0300-000002000000}">
      <text>
        <r>
          <rPr>
            <sz val="12"/>
            <color indexed="81"/>
            <rFont val="Tahoma"/>
            <family val="2"/>
          </rPr>
          <t xml:space="preserve">Check with home department to determine if year 1 inflation figure is appropriate.
</t>
        </r>
      </text>
    </comment>
    <comment ref="H14" authorId="1" shapeId="0" xr:uid="{00000000-0006-0000-0300-000003000000}">
      <text>
        <r>
          <rPr>
            <sz val="12"/>
            <color indexed="81"/>
            <rFont val="Arial"/>
            <family val="2"/>
          </rPr>
          <t>Currently, NIH only allows 2% on competing grants.  However, there is a chance that this will not continue in the future.  Please review the length of your grant and determine which between-year inflation is best for you.</t>
        </r>
        <r>
          <rPr>
            <sz val="8"/>
            <color indexed="81"/>
            <rFont val="Tahoma"/>
            <family val="2"/>
          </rPr>
          <t xml:space="preserve">
</t>
        </r>
      </text>
    </comment>
    <comment ref="A50" authorId="0" shapeId="0" xr:uid="{00000000-0006-0000-0300-000004000000}">
      <text>
        <r>
          <rPr>
            <sz val="12"/>
            <color indexed="81"/>
            <rFont val="Tahoma"/>
            <family val="2"/>
          </rPr>
          <t>Enter employees who will have a graduate school-regulated position only.  Research nurses or other classifications should be entered under "Other Personnel."</t>
        </r>
        <r>
          <rPr>
            <sz val="8"/>
            <color indexed="81"/>
            <rFont val="Tahoma"/>
            <family val="2"/>
          </rPr>
          <t xml:space="preserve">
</t>
        </r>
      </text>
    </comment>
    <comment ref="C51" authorId="0" shapeId="0" xr:uid="{00000000-0006-0000-0300-000005000000}">
      <text>
        <r>
          <rPr>
            <sz val="12"/>
            <color indexed="81"/>
            <rFont val="Tahoma"/>
            <family val="2"/>
          </rPr>
          <t>Schedule 1: Tuition is paid.
Schedule 2: Tuition is not paid.
All full-time (50%) graduate students must be entered as Schedule 1.  
Part-time (Less than 50%) graduate students may be entered as schedule 1 (assuming they will find a supplemental appointment) or 2 (paying them a higher rate since they are not paid tuition.</t>
        </r>
        <r>
          <rPr>
            <sz val="8"/>
            <color indexed="81"/>
            <rFont val="Tahoma"/>
            <family val="2"/>
          </rPr>
          <t xml:space="preserve">
</t>
        </r>
      </text>
    </comment>
    <comment ref="F51" authorId="0" shapeId="0" xr:uid="{00000000-0006-0000-0300-000006000000}">
      <text>
        <r>
          <rPr>
            <sz val="12"/>
            <color indexed="81"/>
            <rFont val="Tahoma"/>
            <family val="2"/>
          </rPr>
          <t>See TA/RA/SA types table below.</t>
        </r>
        <r>
          <rPr>
            <sz val="8"/>
            <color indexed="81"/>
            <rFont val="Tahoma"/>
            <family val="2"/>
          </rPr>
          <t xml:space="preserve">
</t>
        </r>
      </text>
    </comment>
    <comment ref="L106" authorId="0" shapeId="0" xr:uid="{00000000-0006-0000-0300-000007000000}">
      <text>
        <r>
          <rPr>
            <sz val="12"/>
            <color indexed="81"/>
            <rFont val="Tahoma"/>
            <family val="2"/>
          </rPr>
          <t>For all non-federal grants, this must be set to "No."
As a default, set this to "No."  If your salaries are over a cap, NIH will decrease the award by the required amount.  
If this extra amount causes you to be over the limit for your budget, set the amount to "Yes" and the spreadsheet will calculate the requested salary based on the cap.</t>
        </r>
        <r>
          <rPr>
            <sz val="8"/>
            <color indexed="81"/>
            <rFont val="Tahoma"/>
            <family val="2"/>
          </rPr>
          <t xml:space="preserve">
</t>
        </r>
      </text>
    </comment>
    <comment ref="G108" authorId="0" shapeId="0" xr:uid="{00000000-0006-0000-0300-000008000000}">
      <text>
        <r>
          <rPr>
            <sz val="12"/>
            <color indexed="81"/>
            <rFont val="Tahoma"/>
            <family val="2"/>
          </rPr>
          <t xml:space="preserve">All DNP students who have not yet taken their exams.
</t>
        </r>
      </text>
    </comment>
    <comment ref="G109" authorId="0" shapeId="0" xr:uid="{00000000-0006-0000-0300-000009000000}">
      <text>
        <r>
          <rPr>
            <sz val="12"/>
            <color indexed="81"/>
            <rFont val="Tahoma"/>
            <family val="2"/>
          </rPr>
          <t xml:space="preserve">DNP students who have passed their exams and are at the candidate level.  </t>
        </r>
      </text>
    </comment>
    <comment ref="G110" authorId="0" shapeId="0" xr:uid="{00000000-0006-0000-0300-00000A000000}">
      <text>
        <r>
          <rPr>
            <sz val="12"/>
            <color indexed="81"/>
            <rFont val="Tahoma"/>
            <family val="2"/>
          </rPr>
          <t xml:space="preserve">All PhD students who have not yet taken their exams.
</t>
        </r>
      </text>
    </comment>
    <comment ref="C111" authorId="0" shapeId="0" xr:uid="{00000000-0006-0000-0300-00000B000000}">
      <text>
        <r>
          <rPr>
            <sz val="10"/>
            <color indexed="81"/>
            <rFont val="Tahoma"/>
            <family val="2"/>
          </rPr>
          <t>This rate is for Post-Doctoral Trainees.  Please double check the appointment type and the rate.</t>
        </r>
      </text>
    </comment>
    <comment ref="G111" authorId="0" shapeId="0" xr:uid="{00000000-0006-0000-0300-00000C000000}">
      <text>
        <r>
          <rPr>
            <sz val="12"/>
            <color indexed="81"/>
            <rFont val="Tahoma"/>
            <family val="2"/>
          </rPr>
          <t xml:space="preserve">PhD students who have passed their exams and are at the candidate level.  </t>
        </r>
      </text>
    </comment>
    <comment ref="E115" authorId="0" shapeId="0" xr:uid="{00000000-0006-0000-0300-00000D000000}">
      <text>
        <r>
          <rPr>
            <sz val="12"/>
            <color indexed="81"/>
            <rFont val="Tahoma"/>
            <family val="2"/>
          </rPr>
          <t xml:space="preserve">Amount needed for point to point. (e.g. airfare)
</t>
        </r>
      </text>
    </comment>
    <comment ref="F115" authorId="0" shapeId="0" xr:uid="{00000000-0006-0000-0300-00000E000000}">
      <text>
        <r>
          <rPr>
            <sz val="12"/>
            <color indexed="81"/>
            <rFont val="Tahoma"/>
            <family val="2"/>
          </rPr>
          <t xml:space="preserve">Amount needed during stay. (e.g. hotel, food.)  City specific rates are available on travel webpage.
</t>
        </r>
      </text>
    </comment>
    <comment ref="D132" authorId="0" shapeId="0" xr:uid="{00000000-0006-0000-0300-00000F000000}">
      <text>
        <r>
          <rPr>
            <sz val="12"/>
            <color indexed="81"/>
            <rFont val="Tahoma"/>
            <family val="2"/>
          </rPr>
          <t xml:space="preserve">Personal subscriptions are not allowed on grants.  Subscriptions are only allowed if membership reduces cost of other grant activities.
</t>
        </r>
      </text>
    </comment>
    <comment ref="D136" authorId="0" shapeId="0" xr:uid="{00000000-0006-0000-0300-000010000000}">
      <text>
        <r>
          <rPr>
            <sz val="12"/>
            <color indexed="81"/>
            <rFont val="Tahoma"/>
            <family val="2"/>
          </rPr>
          <t xml:space="preserve">All equipment purchased in the 06 category should include an annual maintenance fee equal to 10% of the total cost.
</t>
        </r>
      </text>
    </comment>
    <comment ref="D138" authorId="0" shapeId="0" xr:uid="{00000000-0006-0000-0300-000011000000}">
      <text>
        <r>
          <rPr>
            <sz val="12"/>
            <color indexed="81"/>
            <rFont val="Tahoma"/>
            <family val="2"/>
          </rPr>
          <t>Use only for irregular services such as database creation or special installations.  Check with NS help first to ensure that this is not a cost covered by their regular maintenance.</t>
        </r>
      </text>
    </comment>
    <comment ref="D147" authorId="0" shapeId="0" xr:uid="{00000000-0006-0000-0300-000012000000}">
      <text>
        <r>
          <rPr>
            <sz val="12"/>
            <color indexed="81"/>
            <rFont val="Tahoma"/>
            <family val="2"/>
          </rPr>
          <t>Amount needed for point to point. (e.g. airfare)</t>
        </r>
        <r>
          <rPr>
            <sz val="8"/>
            <color indexed="81"/>
            <rFont val="Tahoma"/>
            <family val="2"/>
          </rPr>
          <t xml:space="preserve">
</t>
        </r>
      </text>
    </comment>
    <comment ref="E147" authorId="0" shapeId="0" xr:uid="{00000000-0006-0000-0300-000013000000}">
      <text>
        <r>
          <rPr>
            <sz val="12"/>
            <color indexed="81"/>
            <rFont val="Tahoma"/>
            <family val="2"/>
          </rPr>
          <t>Amount needed during stay. (e.g. hotel, food.)  City specific rates are available on travel webpage.</t>
        </r>
        <r>
          <rPr>
            <sz val="8"/>
            <color indexed="81"/>
            <rFont val="Tahoma"/>
            <family val="2"/>
          </rPr>
          <t xml:space="preserve">
</t>
        </r>
      </text>
    </comment>
    <comment ref="E159" authorId="2" shapeId="0" xr:uid="{00000000-0006-0000-0300-000014000000}">
      <text>
        <r>
          <rPr>
            <sz val="12"/>
            <color indexed="81"/>
            <rFont val="Tahoma"/>
            <family val="2"/>
          </rPr>
          <t>The current milage rate has been lowered to reduce payments even though the price of gas is rising. Project directors may want to inflate the mileage rate in case it is adjusted in subsequent years.</t>
        </r>
        <r>
          <rPr>
            <sz val="8"/>
            <color indexed="81"/>
            <rFont val="Tahoma"/>
            <family val="2"/>
          </rPr>
          <t xml:space="preserve">
</t>
        </r>
      </text>
    </comment>
    <comment ref="B170" authorId="0" shapeId="0" xr:uid="{00000000-0006-0000-0300-000015000000}">
      <text>
        <r>
          <rPr>
            <sz val="12"/>
            <color indexed="81"/>
            <rFont val="Tahoma"/>
            <family val="2"/>
          </rPr>
          <t xml:space="preserve">These costs are only allowed on grants if they can be only used for one grant and do not duplicate supplies provided by the department.
</t>
        </r>
      </text>
    </comment>
    <comment ref="A193" authorId="0" shapeId="0" xr:uid="{00000000-0006-0000-0300-000016000000}">
      <text>
        <r>
          <rPr>
            <sz val="12"/>
            <color indexed="81"/>
            <rFont val="Tahoma"/>
            <family val="2"/>
          </rPr>
          <t xml:space="preserve">Stipends are separate from personnel costs and only allowed when specifically noted in the Funding Opportunity.  Refer to the FO to determine the amount.
</t>
        </r>
      </text>
    </comment>
    <comment ref="K193" authorId="0" shapeId="0" xr:uid="{00000000-0006-0000-0300-000017000000}">
      <text>
        <r>
          <rPr>
            <sz val="12"/>
            <color indexed="81"/>
            <rFont val="Tahoma"/>
            <family val="2"/>
          </rPr>
          <t>Enter scholarships or grants that will be awarded.</t>
        </r>
      </text>
    </comment>
    <comment ref="D205" authorId="0" shapeId="0" xr:uid="{00000000-0006-0000-0300-000018000000}">
      <text>
        <r>
          <rPr>
            <sz val="12"/>
            <color indexed="81"/>
            <rFont val="Tahoma"/>
            <family val="2"/>
          </rPr>
          <t xml:space="preserve">F&amp;A Costs paid to subcontract entity.  Check with business official for correct amount.
</t>
        </r>
      </text>
    </comment>
    <comment ref="H205" authorId="0" shapeId="0" xr:uid="{00000000-0006-0000-0300-000019000000}">
      <text>
        <r>
          <rPr>
            <sz val="12"/>
            <color indexed="81"/>
            <rFont val="Tahoma"/>
            <family val="2"/>
          </rPr>
          <t>Running total of subcontract amount.</t>
        </r>
      </text>
    </comment>
    <comment ref="I205" authorId="0" shapeId="0" xr:uid="{00000000-0006-0000-0300-00001A000000}">
      <text>
        <r>
          <rPr>
            <sz val="12"/>
            <color indexed="81"/>
            <rFont val="Tahoma"/>
            <family val="2"/>
          </rPr>
          <t xml:space="preserve">Amount that has been subject to indirect costs in previous years.
</t>
        </r>
      </text>
    </comment>
    <comment ref="J205" authorId="0" shapeId="0" xr:uid="{00000000-0006-0000-0300-00001B000000}">
      <text>
        <r>
          <rPr>
            <sz val="12"/>
            <color indexed="81"/>
            <rFont val="Tahoma"/>
            <family val="2"/>
          </rPr>
          <t xml:space="preserve">Grants paying full indirect costs are only charged  indirect costs on the first $25,000.  This column calculates the amount that will be added to the base for this subcontract.
</t>
        </r>
      </text>
    </comment>
    <comment ref="B218" authorId="0" shapeId="0" xr:uid="{00000000-0006-0000-0300-00001C000000}">
      <text>
        <r>
          <rPr>
            <sz val="12"/>
            <color indexed="81"/>
            <rFont val="Tahoma"/>
            <family val="2"/>
          </rPr>
          <t xml:space="preserve">Choose from "Base types" table (second to the right.)  Select the type that describes how the funding agency will calculate indirect costs.
</t>
        </r>
      </text>
    </comment>
    <comment ref="G218" authorId="0" shapeId="0" xr:uid="{00000000-0006-0000-0300-00001D000000}">
      <text>
        <r>
          <rPr>
            <sz val="11"/>
            <color indexed="81"/>
            <rFont val="Tahoma"/>
            <family val="2"/>
          </rPr>
          <t xml:space="preserve">The indirect cost rate for each year should be appropriate for the year when we believe the funding will be received.  Rates are as follows:
</t>
        </r>
        <r>
          <rPr>
            <i/>
            <sz val="11"/>
            <color indexed="55"/>
            <rFont val="Tahoma"/>
            <family val="2"/>
          </rPr>
          <t>7/1/12 – 6/30/17; 54.5%</t>
        </r>
        <r>
          <rPr>
            <sz val="11"/>
            <color indexed="81"/>
            <rFont val="Tahoma"/>
            <family val="2"/>
          </rPr>
          <t xml:space="preserve">
7/1/17 – 6/30/18; 55%
7/1/18 – 6/30/20; 55.5%
If awarded, the budget will be adjusted to reflect our federal agreement. The budget justification should make that clear.</t>
        </r>
        <r>
          <rPr>
            <sz val="8"/>
            <color indexed="81"/>
            <rFont val="Tahoma"/>
            <family val="2"/>
          </rPr>
          <t xml:space="preserve">
</t>
        </r>
      </text>
    </comment>
    <comment ref="B219" authorId="0" shapeId="0" xr:uid="{00000000-0006-0000-0300-00001E000000}">
      <text>
        <r>
          <rPr>
            <sz val="12"/>
            <color indexed="81"/>
            <rFont val="Tahoma"/>
            <family val="2"/>
          </rPr>
          <t xml:space="preserve">Choose from "IDC type" table (first on the right.)  Enter the number for the idc type that best describes the type of grant.
</t>
        </r>
      </text>
    </comment>
    <comment ref="G221" authorId="0" shapeId="0" xr:uid="{00000000-0006-0000-0300-00001F000000}">
      <text>
        <r>
          <rPr>
            <sz val="12"/>
            <color indexed="81"/>
            <rFont val="Tahoma"/>
            <family val="2"/>
          </rPr>
          <t>If the training grant activities include actions that are part of the normal teaching at UW, the F&amp;A costs are often restricted to 8%.  Refer to the funding opportunity for the appropriate rate.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jennbond</author>
    <author>Brian J McFarlane</author>
    <author>Jennifer Snow</author>
  </authors>
  <commentList>
    <comment ref="F14" authorId="0" shapeId="0" xr:uid="{00000000-0006-0000-0400-000001000000}">
      <text>
        <r>
          <rPr>
            <sz val="12"/>
            <color indexed="81"/>
            <rFont val="Tahoma"/>
            <family val="2"/>
          </rPr>
          <t>Look personnel type up in table below</t>
        </r>
      </text>
    </comment>
    <comment ref="G14" authorId="0" shapeId="0" xr:uid="{00000000-0006-0000-0400-000002000000}">
      <text>
        <r>
          <rPr>
            <sz val="12"/>
            <color indexed="81"/>
            <rFont val="Tahoma"/>
            <family val="2"/>
          </rPr>
          <t xml:space="preserve">Check with home department to determine if year 1 inflation figure is appropriate.
</t>
        </r>
      </text>
    </comment>
    <comment ref="H14" authorId="1" shapeId="0" xr:uid="{00000000-0006-0000-0400-000003000000}">
      <text>
        <r>
          <rPr>
            <sz val="12"/>
            <color indexed="81"/>
            <rFont val="Arial"/>
            <family val="2"/>
          </rPr>
          <t>Currently, NIH only allows 2% on competing grants.  However, there is a chance that this will not continue in the future.  Please review the length of your grant and determine which between-year inflation is best.</t>
        </r>
        <r>
          <rPr>
            <sz val="8"/>
            <color indexed="81"/>
            <rFont val="Tahoma"/>
            <family val="2"/>
          </rPr>
          <t xml:space="preserve">
</t>
        </r>
      </text>
    </comment>
    <comment ref="A50" authorId="0" shapeId="0" xr:uid="{00000000-0006-0000-0400-000004000000}">
      <text>
        <r>
          <rPr>
            <sz val="12"/>
            <color indexed="81"/>
            <rFont val="Tahoma"/>
            <family val="2"/>
          </rPr>
          <t>Enter employees who will have a graduate school-regulated position only.  Research nurses or other classifications should be entered under "Other Personnel."</t>
        </r>
        <r>
          <rPr>
            <sz val="8"/>
            <color indexed="81"/>
            <rFont val="Tahoma"/>
            <family val="2"/>
          </rPr>
          <t xml:space="preserve">
</t>
        </r>
      </text>
    </comment>
    <comment ref="C51" authorId="0" shapeId="0" xr:uid="{00000000-0006-0000-0400-000005000000}">
      <text>
        <r>
          <rPr>
            <sz val="12"/>
            <color indexed="81"/>
            <rFont val="Tahoma"/>
            <family val="2"/>
          </rPr>
          <t>Schedule 1: Tuition is paid.
Schedule 2: Tuition is not paid.
All full-time (50%) graduate students must be entered as Schedule 1.  
Part-time (Less than 50%) graduate students may be entered as schedule 1 (assuming they will find a supplemental appointment) or 2 (paying them a higher rate since they are not paid tuition.</t>
        </r>
        <r>
          <rPr>
            <sz val="8"/>
            <color indexed="81"/>
            <rFont val="Tahoma"/>
            <family val="2"/>
          </rPr>
          <t xml:space="preserve">
</t>
        </r>
      </text>
    </comment>
    <comment ref="F51" authorId="0" shapeId="0" xr:uid="{00000000-0006-0000-0400-000006000000}">
      <text>
        <r>
          <rPr>
            <sz val="12"/>
            <color indexed="81"/>
            <rFont val="Tahoma"/>
            <family val="2"/>
          </rPr>
          <t>See TA/RA/SA types table below.</t>
        </r>
        <r>
          <rPr>
            <sz val="8"/>
            <color indexed="81"/>
            <rFont val="Tahoma"/>
            <family val="2"/>
          </rPr>
          <t xml:space="preserve">
</t>
        </r>
      </text>
    </comment>
    <comment ref="L106" authorId="0" shapeId="0" xr:uid="{00000000-0006-0000-0400-000007000000}">
      <text>
        <r>
          <rPr>
            <sz val="12"/>
            <color indexed="81"/>
            <rFont val="Tahoma"/>
            <family val="2"/>
          </rPr>
          <t>For all non-federal grants, this must be set to "No."
As a default, set this to "No."  If your salaries are over a cap, NIH will decrease the award by the required amount.  
If this extra amount causes you to be over the limit for your budget, set the amount to "Yes" and the spreadsheet will calculate the requested salary based on the cap.</t>
        </r>
        <r>
          <rPr>
            <sz val="8"/>
            <color indexed="81"/>
            <rFont val="Tahoma"/>
            <family val="2"/>
          </rPr>
          <t xml:space="preserve">
</t>
        </r>
      </text>
    </comment>
    <comment ref="G108" authorId="0" shapeId="0" xr:uid="{00000000-0006-0000-0400-000008000000}">
      <text>
        <r>
          <rPr>
            <sz val="12"/>
            <color indexed="81"/>
            <rFont val="Tahoma"/>
            <family val="2"/>
          </rPr>
          <t xml:space="preserve">All DNP students who have not yet taken their exams.
</t>
        </r>
      </text>
    </comment>
    <comment ref="G109" authorId="0" shapeId="0" xr:uid="{00000000-0006-0000-0400-000009000000}">
      <text>
        <r>
          <rPr>
            <sz val="12"/>
            <color indexed="81"/>
            <rFont val="Tahoma"/>
            <family val="2"/>
          </rPr>
          <t xml:space="preserve">DNP students who have passed their exams and are at the candidate level.  </t>
        </r>
      </text>
    </comment>
    <comment ref="G110" authorId="0" shapeId="0" xr:uid="{00000000-0006-0000-0400-00000A000000}">
      <text>
        <r>
          <rPr>
            <sz val="12"/>
            <color indexed="81"/>
            <rFont val="Tahoma"/>
            <family val="2"/>
          </rPr>
          <t xml:space="preserve">All PhD students who have not yet taken their exams.
</t>
        </r>
      </text>
    </comment>
    <comment ref="C111" authorId="0" shapeId="0" xr:uid="{00000000-0006-0000-0400-00000B000000}">
      <text>
        <r>
          <rPr>
            <sz val="10"/>
            <color indexed="81"/>
            <rFont val="Tahoma"/>
            <family val="2"/>
          </rPr>
          <t>This rate is for Post-Doctoral Trainees.  Please double check the appointment type and the rate.</t>
        </r>
      </text>
    </comment>
    <comment ref="G111" authorId="0" shapeId="0" xr:uid="{00000000-0006-0000-0400-00000C000000}">
      <text>
        <r>
          <rPr>
            <sz val="12"/>
            <color indexed="81"/>
            <rFont val="Tahoma"/>
            <family val="2"/>
          </rPr>
          <t xml:space="preserve">PhD students who have passed their exams and are at the candidate level.  </t>
        </r>
      </text>
    </comment>
    <comment ref="E115" authorId="0" shapeId="0" xr:uid="{00000000-0006-0000-0400-00000D000000}">
      <text>
        <r>
          <rPr>
            <sz val="12"/>
            <color indexed="81"/>
            <rFont val="Tahoma"/>
            <family val="2"/>
          </rPr>
          <t xml:space="preserve">Amount needed for point to point. (e.g. airfare)
</t>
        </r>
      </text>
    </comment>
    <comment ref="F115" authorId="0" shapeId="0" xr:uid="{00000000-0006-0000-0400-00000E000000}">
      <text>
        <r>
          <rPr>
            <sz val="12"/>
            <color indexed="81"/>
            <rFont val="Tahoma"/>
            <family val="2"/>
          </rPr>
          <t xml:space="preserve">Amount needed during stay. (e.g. hotel, food.)  City specific rates are available on travel webpage.
</t>
        </r>
      </text>
    </comment>
    <comment ref="D132" authorId="0" shapeId="0" xr:uid="{00000000-0006-0000-0400-00000F000000}">
      <text>
        <r>
          <rPr>
            <sz val="12"/>
            <color indexed="81"/>
            <rFont val="Tahoma"/>
            <family val="2"/>
          </rPr>
          <t xml:space="preserve">Personal subscriptions are not allowed on grants.  Subscriptions are only allowed if membership reduces cost of other grant activities.
</t>
        </r>
      </text>
    </comment>
    <comment ref="D136" authorId="0" shapeId="0" xr:uid="{00000000-0006-0000-0400-000010000000}">
      <text>
        <r>
          <rPr>
            <sz val="12"/>
            <color indexed="81"/>
            <rFont val="Tahoma"/>
            <family val="2"/>
          </rPr>
          <t xml:space="preserve">All equipment purchased in the 06 category should include an annual maintenance fee equal to 10% of the total cost.
</t>
        </r>
      </text>
    </comment>
    <comment ref="D138" authorId="0" shapeId="0" xr:uid="{00000000-0006-0000-0400-000011000000}">
      <text>
        <r>
          <rPr>
            <sz val="12"/>
            <color indexed="81"/>
            <rFont val="Tahoma"/>
            <family val="2"/>
          </rPr>
          <t>Use only for irregular services such as database creation or special installations.  Check with NS help first to ensure that this is not a cost covered by their regular maintenance.</t>
        </r>
      </text>
    </comment>
    <comment ref="D147" authorId="0" shapeId="0" xr:uid="{00000000-0006-0000-0400-000012000000}">
      <text>
        <r>
          <rPr>
            <sz val="12"/>
            <color indexed="81"/>
            <rFont val="Tahoma"/>
            <family val="2"/>
          </rPr>
          <t>Amount needed for point to point. (e.g. airfare)</t>
        </r>
        <r>
          <rPr>
            <sz val="8"/>
            <color indexed="81"/>
            <rFont val="Tahoma"/>
            <family val="2"/>
          </rPr>
          <t xml:space="preserve">
</t>
        </r>
      </text>
    </comment>
    <comment ref="E147" authorId="0" shapeId="0" xr:uid="{00000000-0006-0000-0400-000013000000}">
      <text>
        <r>
          <rPr>
            <sz val="12"/>
            <color indexed="81"/>
            <rFont val="Tahoma"/>
            <family val="2"/>
          </rPr>
          <t>Amount needed during stay. (e.g. hotel, food.)  City specific rates are available on travel webpage.</t>
        </r>
        <r>
          <rPr>
            <sz val="8"/>
            <color indexed="81"/>
            <rFont val="Tahoma"/>
            <family val="2"/>
          </rPr>
          <t xml:space="preserve">
</t>
        </r>
      </text>
    </comment>
    <comment ref="E159" authorId="2" shapeId="0" xr:uid="{00000000-0006-0000-0400-000014000000}">
      <text>
        <r>
          <rPr>
            <sz val="12"/>
            <color indexed="81"/>
            <rFont val="Tahoma"/>
            <family val="2"/>
          </rPr>
          <t>The current milage rate has been lowered to reduce payments even though the price of gas is rising. Project directors may want to inflate the mileage rate in case it is adjusted in subsequent years.</t>
        </r>
        <r>
          <rPr>
            <sz val="8"/>
            <color indexed="81"/>
            <rFont val="Tahoma"/>
            <family val="2"/>
          </rPr>
          <t xml:space="preserve">
</t>
        </r>
      </text>
    </comment>
    <comment ref="B170" authorId="0" shapeId="0" xr:uid="{00000000-0006-0000-0400-000015000000}">
      <text>
        <r>
          <rPr>
            <sz val="12"/>
            <color indexed="81"/>
            <rFont val="Tahoma"/>
            <family val="2"/>
          </rPr>
          <t xml:space="preserve">These costs are only allowed on grants if they can be only used for one grant and do not duplicate supplies provided by the department.
</t>
        </r>
      </text>
    </comment>
    <comment ref="A193" authorId="0" shapeId="0" xr:uid="{00000000-0006-0000-0400-000016000000}">
      <text>
        <r>
          <rPr>
            <sz val="12"/>
            <color indexed="81"/>
            <rFont val="Tahoma"/>
            <family val="2"/>
          </rPr>
          <t xml:space="preserve">Stipends are separate from personnel costs and only allowed when specifically noted in the Funding Opportunity.  Refer to the FO to determine the amount.
</t>
        </r>
      </text>
    </comment>
    <comment ref="K193" authorId="0" shapeId="0" xr:uid="{00000000-0006-0000-0400-000017000000}">
      <text>
        <r>
          <rPr>
            <sz val="12"/>
            <color indexed="81"/>
            <rFont val="Tahoma"/>
            <family val="2"/>
          </rPr>
          <t>Enter scholarships or grants that will be awarded.</t>
        </r>
      </text>
    </comment>
    <comment ref="D205" authorId="0" shapeId="0" xr:uid="{00000000-0006-0000-0400-000018000000}">
      <text>
        <r>
          <rPr>
            <sz val="12"/>
            <color indexed="81"/>
            <rFont val="Tahoma"/>
            <family val="2"/>
          </rPr>
          <t xml:space="preserve">F&amp;A Costs paid to subcontract entity.  Check with business official for correct amount.
</t>
        </r>
      </text>
    </comment>
    <comment ref="H205" authorId="0" shapeId="0" xr:uid="{00000000-0006-0000-0400-000019000000}">
      <text>
        <r>
          <rPr>
            <sz val="12"/>
            <color indexed="81"/>
            <rFont val="Tahoma"/>
            <family val="2"/>
          </rPr>
          <t>Running total of subcontract amount.</t>
        </r>
      </text>
    </comment>
    <comment ref="I205" authorId="0" shapeId="0" xr:uid="{00000000-0006-0000-0400-00001A000000}">
      <text>
        <r>
          <rPr>
            <sz val="12"/>
            <color indexed="81"/>
            <rFont val="Tahoma"/>
            <family val="2"/>
          </rPr>
          <t xml:space="preserve">Amount that has been subject to indirect costs in previous years.
</t>
        </r>
      </text>
    </comment>
    <comment ref="J205" authorId="0" shapeId="0" xr:uid="{00000000-0006-0000-0400-00001B000000}">
      <text>
        <r>
          <rPr>
            <sz val="12"/>
            <color indexed="81"/>
            <rFont val="Tahoma"/>
            <family val="2"/>
          </rPr>
          <t xml:space="preserve">Grants paying full indirect costs are only charged  indirect costs on the first $25,000.  This column calculates the amount that will be added to the base for this subcontract.
</t>
        </r>
      </text>
    </comment>
    <comment ref="B218" authorId="0" shapeId="0" xr:uid="{00000000-0006-0000-0400-00001C000000}">
      <text>
        <r>
          <rPr>
            <sz val="12"/>
            <color indexed="81"/>
            <rFont val="Tahoma"/>
            <family val="2"/>
          </rPr>
          <t xml:space="preserve">Choose from "Base types" table (second to the right.)  Select the type that describes how the funding agency will calculate indirect costs.
</t>
        </r>
      </text>
    </comment>
    <comment ref="G218" authorId="0" shapeId="0" xr:uid="{00000000-0006-0000-0400-00001D000000}">
      <text>
        <r>
          <rPr>
            <sz val="11"/>
            <color indexed="81"/>
            <rFont val="Tahoma"/>
            <family val="2"/>
          </rPr>
          <t xml:space="preserve">The indirect cost rate for each year should be appropriate for the year when we believe the funding will be received.  Rates are as follows:
</t>
        </r>
        <r>
          <rPr>
            <i/>
            <sz val="11"/>
            <color indexed="55"/>
            <rFont val="Tahoma"/>
            <family val="2"/>
          </rPr>
          <t>7/1/12 – 6/30/17; 54.5%</t>
        </r>
        <r>
          <rPr>
            <sz val="11"/>
            <color indexed="81"/>
            <rFont val="Tahoma"/>
            <family val="2"/>
          </rPr>
          <t xml:space="preserve">
7/1/17 – 6/30/18; 55%
7/1/18 – 6/30/20; 55.5%
If awarded, the budget will be adjusted to reflect our federal agreement. The budget justification should make that clear.</t>
        </r>
        <r>
          <rPr>
            <sz val="8"/>
            <color indexed="81"/>
            <rFont val="Tahoma"/>
            <family val="2"/>
          </rPr>
          <t xml:space="preserve">
</t>
        </r>
      </text>
    </comment>
    <comment ref="B219" authorId="0" shapeId="0" xr:uid="{00000000-0006-0000-0400-00001E000000}">
      <text>
        <r>
          <rPr>
            <sz val="12"/>
            <color indexed="81"/>
            <rFont val="Tahoma"/>
            <family val="2"/>
          </rPr>
          <t xml:space="preserve">Choose from "IDC type" table (first on the right.)  Enter the number for the idc type that best describes the type of grant.
</t>
        </r>
      </text>
    </comment>
    <comment ref="G221" authorId="0" shapeId="0" xr:uid="{00000000-0006-0000-0400-00001F000000}">
      <text>
        <r>
          <rPr>
            <sz val="12"/>
            <color indexed="81"/>
            <rFont val="Tahoma"/>
            <family val="2"/>
          </rPr>
          <t>If the training grant activities include actions that are part of the normal teaching at UW, the F&amp;A costs are often restricted to 8%.  Refer to the funding opportunity for the appropriate rate.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jennbond</author>
    <author>Jennifer Snow</author>
  </authors>
  <commentList>
    <comment ref="F14" authorId="0" shapeId="0" xr:uid="{00000000-0006-0000-0500-000001000000}">
      <text>
        <r>
          <rPr>
            <sz val="12"/>
            <color indexed="81"/>
            <rFont val="Tahoma"/>
            <family val="2"/>
          </rPr>
          <t>Look personnel type up in table below</t>
        </r>
      </text>
    </comment>
    <comment ref="G14" authorId="0" shapeId="0" xr:uid="{00000000-0006-0000-0500-000002000000}">
      <text>
        <r>
          <rPr>
            <sz val="12"/>
            <color indexed="81"/>
            <rFont val="Tahoma"/>
            <family val="2"/>
          </rPr>
          <t xml:space="preserve">Check with home department to determine if year 1 inflation figure is appropriate.
</t>
        </r>
      </text>
    </comment>
    <comment ref="A50" authorId="0" shapeId="0" xr:uid="{00000000-0006-0000-0500-000003000000}">
      <text>
        <r>
          <rPr>
            <sz val="12"/>
            <color indexed="81"/>
            <rFont val="Tahoma"/>
            <family val="2"/>
          </rPr>
          <t>Enter employees who will have a graduate school-regulated position only.  Research nurses or other classifications should be entered under "Other Personnel."</t>
        </r>
        <r>
          <rPr>
            <sz val="8"/>
            <color indexed="81"/>
            <rFont val="Tahoma"/>
            <family val="2"/>
          </rPr>
          <t xml:space="preserve">
</t>
        </r>
      </text>
    </comment>
    <comment ref="C51" authorId="0" shapeId="0" xr:uid="{00000000-0006-0000-0500-000004000000}">
      <text>
        <r>
          <rPr>
            <sz val="12"/>
            <color indexed="81"/>
            <rFont val="Tahoma"/>
            <family val="2"/>
          </rPr>
          <t>Schedule 1: Tuition is paid.
Schedule 2: Tuition is not paid.
All full-time (50%) graduate students must be entered as Schedule 1.  
Part-time (Less than 50%) graduate students may be entered as schedule 1 (assuming they will find a supplemental appointment) or 2 (paying them a higher rate since they are not paid tuition.</t>
        </r>
        <r>
          <rPr>
            <sz val="8"/>
            <color indexed="81"/>
            <rFont val="Tahoma"/>
            <family val="2"/>
          </rPr>
          <t xml:space="preserve">
</t>
        </r>
      </text>
    </comment>
    <comment ref="F51" authorId="0" shapeId="0" xr:uid="{00000000-0006-0000-0500-000005000000}">
      <text>
        <r>
          <rPr>
            <sz val="12"/>
            <color indexed="81"/>
            <rFont val="Tahoma"/>
            <family val="2"/>
          </rPr>
          <t>See TA/RA/SA types table below.</t>
        </r>
        <r>
          <rPr>
            <sz val="8"/>
            <color indexed="81"/>
            <rFont val="Tahoma"/>
            <family val="2"/>
          </rPr>
          <t xml:space="preserve">
</t>
        </r>
      </text>
    </comment>
    <comment ref="L106" authorId="0" shapeId="0" xr:uid="{00000000-0006-0000-0500-000006000000}">
      <text>
        <r>
          <rPr>
            <sz val="12"/>
            <color indexed="81"/>
            <rFont val="Tahoma"/>
            <family val="2"/>
          </rPr>
          <t>For all non-federal grants, this must be set to "No."
As a default, set this to "No."  If your salaries are over a cap, NIH will decrease the award by the required amount.  
If this extra amount causes you to be over the limit for your budget, set the amount to "Yes" and the spreadsheet will calculate the requested salary based on the cap.</t>
        </r>
        <r>
          <rPr>
            <sz val="8"/>
            <color indexed="81"/>
            <rFont val="Tahoma"/>
            <family val="2"/>
          </rPr>
          <t xml:space="preserve">
</t>
        </r>
      </text>
    </comment>
    <comment ref="G108" authorId="0" shapeId="0" xr:uid="{00000000-0006-0000-0500-000007000000}">
      <text>
        <r>
          <rPr>
            <sz val="12"/>
            <color indexed="81"/>
            <rFont val="Tahoma"/>
            <family val="2"/>
          </rPr>
          <t xml:space="preserve">All DNP students who have not yet taken their exams.
</t>
        </r>
      </text>
    </comment>
    <comment ref="G109" authorId="0" shapeId="0" xr:uid="{00000000-0006-0000-0500-000008000000}">
      <text>
        <r>
          <rPr>
            <sz val="12"/>
            <color indexed="81"/>
            <rFont val="Tahoma"/>
            <family val="2"/>
          </rPr>
          <t xml:space="preserve">DNP students who have passed their exams and are at the candidate level.  </t>
        </r>
      </text>
    </comment>
    <comment ref="G110" authorId="0" shapeId="0" xr:uid="{00000000-0006-0000-0500-000009000000}">
      <text>
        <r>
          <rPr>
            <sz val="12"/>
            <color indexed="81"/>
            <rFont val="Tahoma"/>
            <family val="2"/>
          </rPr>
          <t xml:space="preserve">All PhD students who have not yet taken their exams.
</t>
        </r>
      </text>
    </comment>
    <comment ref="C111" authorId="0" shapeId="0" xr:uid="{00000000-0006-0000-0500-00000A000000}">
      <text>
        <r>
          <rPr>
            <sz val="10"/>
            <color indexed="81"/>
            <rFont val="Tahoma"/>
            <family val="2"/>
          </rPr>
          <t>This rate is for Post-Doctoral Trainees.  Please double check the appointment type and the rate.</t>
        </r>
      </text>
    </comment>
    <comment ref="G111" authorId="0" shapeId="0" xr:uid="{00000000-0006-0000-0500-00000B000000}">
      <text>
        <r>
          <rPr>
            <sz val="12"/>
            <color indexed="81"/>
            <rFont val="Tahoma"/>
            <family val="2"/>
          </rPr>
          <t xml:space="preserve">PhD students who have passed their exams and are at the candidate level.  </t>
        </r>
      </text>
    </comment>
    <comment ref="E115" authorId="0" shapeId="0" xr:uid="{00000000-0006-0000-0500-00000C000000}">
      <text>
        <r>
          <rPr>
            <sz val="12"/>
            <color indexed="81"/>
            <rFont val="Tahoma"/>
            <family val="2"/>
          </rPr>
          <t xml:space="preserve">Amount needed for point to point. (e.g. airfare)
</t>
        </r>
      </text>
    </comment>
    <comment ref="F115" authorId="0" shapeId="0" xr:uid="{00000000-0006-0000-0500-00000D000000}">
      <text>
        <r>
          <rPr>
            <sz val="12"/>
            <color indexed="81"/>
            <rFont val="Tahoma"/>
            <family val="2"/>
          </rPr>
          <t xml:space="preserve">Amount needed during stay. (e.g. hotel, food.)  City specific rates are available on travel webpage.
</t>
        </r>
      </text>
    </comment>
    <comment ref="D132" authorId="0" shapeId="0" xr:uid="{00000000-0006-0000-0500-00000E000000}">
      <text>
        <r>
          <rPr>
            <sz val="12"/>
            <color indexed="81"/>
            <rFont val="Tahoma"/>
            <family val="2"/>
          </rPr>
          <t xml:space="preserve">Personal subscriptions are not allowed on grants.  Subscriptions are only allowed if membership reduces cost of other grant activities.
</t>
        </r>
      </text>
    </comment>
    <comment ref="D136" authorId="0" shapeId="0" xr:uid="{00000000-0006-0000-0500-00000F000000}">
      <text>
        <r>
          <rPr>
            <sz val="12"/>
            <color indexed="81"/>
            <rFont val="Tahoma"/>
            <family val="2"/>
          </rPr>
          <t xml:space="preserve">All equipment purchased in the 06 category should include an annual maintenance fee equal to 10% of the total cost.
</t>
        </r>
      </text>
    </comment>
    <comment ref="D138" authorId="0" shapeId="0" xr:uid="{00000000-0006-0000-0500-000010000000}">
      <text>
        <r>
          <rPr>
            <sz val="12"/>
            <color indexed="81"/>
            <rFont val="Tahoma"/>
            <family val="2"/>
          </rPr>
          <t>Use only for irregular services such as database creation or special installations.  Check with NS help first to ensure that this is not a cost covered by their regular maintenance.</t>
        </r>
      </text>
    </comment>
    <comment ref="D147" authorId="0" shapeId="0" xr:uid="{00000000-0006-0000-0500-000011000000}">
      <text>
        <r>
          <rPr>
            <sz val="12"/>
            <color indexed="81"/>
            <rFont val="Tahoma"/>
            <family val="2"/>
          </rPr>
          <t>Amount needed for point to point. (e.g. airfare)</t>
        </r>
        <r>
          <rPr>
            <sz val="8"/>
            <color indexed="81"/>
            <rFont val="Tahoma"/>
            <family val="2"/>
          </rPr>
          <t xml:space="preserve">
</t>
        </r>
      </text>
    </comment>
    <comment ref="E147" authorId="0" shapeId="0" xr:uid="{00000000-0006-0000-0500-000012000000}">
      <text>
        <r>
          <rPr>
            <sz val="12"/>
            <color indexed="81"/>
            <rFont val="Tahoma"/>
            <family val="2"/>
          </rPr>
          <t>Amount needed during stay. (e.g. hotel, food.)  City specific rates are available on travel webpage.</t>
        </r>
        <r>
          <rPr>
            <sz val="8"/>
            <color indexed="81"/>
            <rFont val="Tahoma"/>
            <family val="2"/>
          </rPr>
          <t xml:space="preserve">
</t>
        </r>
      </text>
    </comment>
    <comment ref="E159" authorId="1" shapeId="0" xr:uid="{00000000-0006-0000-0500-000013000000}">
      <text>
        <r>
          <rPr>
            <sz val="12"/>
            <color indexed="81"/>
            <rFont val="Tahoma"/>
            <family val="2"/>
          </rPr>
          <t>The current milage rate has been lowered to reduce payments even though the price of gas is rising. Project directors may want to inflate the mileage rate in case it is adjusted in subsequent years.</t>
        </r>
        <r>
          <rPr>
            <sz val="8"/>
            <color indexed="81"/>
            <rFont val="Tahoma"/>
            <family val="2"/>
          </rPr>
          <t xml:space="preserve">
</t>
        </r>
      </text>
    </comment>
    <comment ref="B170" authorId="0" shapeId="0" xr:uid="{00000000-0006-0000-0500-000014000000}">
      <text>
        <r>
          <rPr>
            <sz val="12"/>
            <color indexed="81"/>
            <rFont val="Tahoma"/>
            <family val="2"/>
          </rPr>
          <t xml:space="preserve">These costs are only allowed on grants if they can be only used for one grant and do not duplicate supplies provided by the department.
</t>
        </r>
      </text>
    </comment>
    <comment ref="A193" authorId="0" shapeId="0" xr:uid="{00000000-0006-0000-0500-000015000000}">
      <text>
        <r>
          <rPr>
            <sz val="12"/>
            <color indexed="81"/>
            <rFont val="Tahoma"/>
            <family val="2"/>
          </rPr>
          <t xml:space="preserve">Stipends are separate from personnel costs and only allowed when specifically noted in the Funding Opportunity.  Refer to the FO to determine the amount.
</t>
        </r>
      </text>
    </comment>
    <comment ref="K193" authorId="0" shapeId="0" xr:uid="{00000000-0006-0000-0500-000016000000}">
      <text>
        <r>
          <rPr>
            <sz val="12"/>
            <color indexed="81"/>
            <rFont val="Tahoma"/>
            <family val="2"/>
          </rPr>
          <t>Enter scholarships or grants that will be awarded.</t>
        </r>
      </text>
    </comment>
    <comment ref="D205" authorId="0" shapeId="0" xr:uid="{00000000-0006-0000-0500-000017000000}">
      <text>
        <r>
          <rPr>
            <sz val="12"/>
            <color indexed="81"/>
            <rFont val="Tahoma"/>
            <family val="2"/>
          </rPr>
          <t xml:space="preserve">F&amp;A Costs paid to subcontract entity.  Check with business official for correct amount.
</t>
        </r>
      </text>
    </comment>
    <comment ref="H205" authorId="0" shapeId="0" xr:uid="{00000000-0006-0000-0500-000018000000}">
      <text>
        <r>
          <rPr>
            <sz val="12"/>
            <color indexed="81"/>
            <rFont val="Tahoma"/>
            <family val="2"/>
          </rPr>
          <t>Running total of subcontract amount.</t>
        </r>
      </text>
    </comment>
    <comment ref="I205" authorId="0" shapeId="0" xr:uid="{00000000-0006-0000-0500-000019000000}">
      <text>
        <r>
          <rPr>
            <sz val="12"/>
            <color indexed="81"/>
            <rFont val="Tahoma"/>
            <family val="2"/>
          </rPr>
          <t xml:space="preserve">Amount that has been subject to indirect costs in previous years.
</t>
        </r>
      </text>
    </comment>
    <comment ref="J205" authorId="0" shapeId="0" xr:uid="{00000000-0006-0000-0500-00001A000000}">
      <text>
        <r>
          <rPr>
            <sz val="12"/>
            <color indexed="81"/>
            <rFont val="Tahoma"/>
            <family val="2"/>
          </rPr>
          <t xml:space="preserve">Grants paying full indirect costs are only charged  indirect costs on the first $25,000.  This column calculates the amount that will be added to the base for this subcontract.
</t>
        </r>
      </text>
    </comment>
    <comment ref="B218" authorId="0" shapeId="0" xr:uid="{00000000-0006-0000-0500-00001B000000}">
      <text>
        <r>
          <rPr>
            <sz val="12"/>
            <color indexed="81"/>
            <rFont val="Tahoma"/>
            <family val="2"/>
          </rPr>
          <t xml:space="preserve">Choose from "Base types" table (second to the right.)  Select the type that describes how the funding agency will calculate indirect costs.
</t>
        </r>
      </text>
    </comment>
    <comment ref="G218" authorId="0" shapeId="0" xr:uid="{00000000-0006-0000-0500-00001C000000}">
      <text>
        <r>
          <rPr>
            <sz val="11"/>
            <color indexed="81"/>
            <rFont val="Tahoma"/>
            <family val="2"/>
          </rPr>
          <t xml:space="preserve">The indirect cost rate for each year should be appropriate for the year when we believe the funding will be received.  Rates are as follows:
</t>
        </r>
        <r>
          <rPr>
            <i/>
            <sz val="11"/>
            <color indexed="55"/>
            <rFont val="Tahoma"/>
            <family val="2"/>
          </rPr>
          <t>7/1/12 – 6/30/17; 54.5%</t>
        </r>
        <r>
          <rPr>
            <sz val="11"/>
            <color indexed="81"/>
            <rFont val="Tahoma"/>
            <family val="2"/>
          </rPr>
          <t xml:space="preserve">
7/1/17 – 6/30/18; 55%
7/1/18 – 6/30/20; 55.5%
If awarded, the budget will be adjusted to reflect our federal agreement. The budget justification should make that clear.</t>
        </r>
        <r>
          <rPr>
            <sz val="8"/>
            <color indexed="81"/>
            <rFont val="Tahoma"/>
            <family val="2"/>
          </rPr>
          <t xml:space="preserve">
</t>
        </r>
      </text>
    </comment>
    <comment ref="B219" authorId="0" shapeId="0" xr:uid="{00000000-0006-0000-0500-00001D000000}">
      <text>
        <r>
          <rPr>
            <sz val="12"/>
            <color indexed="81"/>
            <rFont val="Tahoma"/>
            <family val="2"/>
          </rPr>
          <t xml:space="preserve">Choose from "IDC type" table (first on the right.)  Enter the number for the idc type that best describes the type of grant.
</t>
        </r>
      </text>
    </comment>
    <comment ref="G221" authorId="0" shapeId="0" xr:uid="{00000000-0006-0000-0500-00001E000000}">
      <text>
        <r>
          <rPr>
            <sz val="12"/>
            <color indexed="81"/>
            <rFont val="Tahoma"/>
            <family val="2"/>
          </rPr>
          <t>If the training grant activities include actions that are part of the normal teaching at UW, the F&amp;A costs are often restricted to 8%.  Refer to the funding opportunity for the appropriate rate.</t>
        </r>
      </text>
    </comment>
  </commentList>
</comments>
</file>

<file path=xl/sharedStrings.xml><?xml version="1.0" encoding="utf-8"?>
<sst xmlns="http://schemas.openxmlformats.org/spreadsheetml/2006/main" count="1821" uniqueCount="294">
  <si>
    <t>BUDGET TOTAL</t>
  </si>
  <si>
    <t>Updated 01/2020</t>
  </si>
  <si>
    <t xml:space="preserve">PI:  </t>
  </si>
  <si>
    <t xml:space="preserve">eGC1 #:  </t>
  </si>
  <si>
    <t xml:space="preserve">Grant Title:  </t>
  </si>
  <si>
    <t xml:space="preserve">RFA/PA:  </t>
  </si>
  <si>
    <t xml:space="preserve">Grant Years:  </t>
  </si>
  <si>
    <r>
      <rPr>
        <b/>
        <sz val="10"/>
        <color indexed="10"/>
        <rFont val="Calibri"/>
        <family val="2"/>
      </rPr>
      <t xml:space="preserve">← </t>
    </r>
    <r>
      <rPr>
        <b/>
        <i/>
        <sz val="10"/>
        <color indexed="10"/>
        <rFont val="Arial"/>
        <family val="2"/>
      </rPr>
      <t>Choose # of grant years (1-5)</t>
    </r>
  </si>
  <si>
    <t xml:space="preserve">Sponsor Due Date:  </t>
  </si>
  <si>
    <t>GC-1</t>
  </si>
  <si>
    <t>Code</t>
  </si>
  <si>
    <t>Year 1</t>
  </si>
  <si>
    <t>Year 2</t>
  </si>
  <si>
    <t>Year 3</t>
  </si>
  <si>
    <t>Year 4</t>
  </si>
  <si>
    <t>Year 5</t>
  </si>
  <si>
    <t>TOTAL</t>
  </si>
  <si>
    <t>Salaries</t>
  </si>
  <si>
    <t>01</t>
  </si>
  <si>
    <t>Contract Personal Services</t>
  </si>
  <si>
    <t>02</t>
  </si>
  <si>
    <t>Other Contractual Services</t>
  </si>
  <si>
    <t>03</t>
  </si>
  <si>
    <t>Travel</t>
  </si>
  <si>
    <t>04</t>
  </si>
  <si>
    <t>Supplies and Materials</t>
  </si>
  <si>
    <t>05</t>
  </si>
  <si>
    <t>Equipment</t>
  </si>
  <si>
    <t>06</t>
  </si>
  <si>
    <t>Retirement and Benefits</t>
  </si>
  <si>
    <t>07</t>
  </si>
  <si>
    <t>Student Aid</t>
  </si>
  <si>
    <t>08</t>
  </si>
  <si>
    <t>Subcontracts</t>
  </si>
  <si>
    <t>Unallocated</t>
  </si>
  <si>
    <t>Other</t>
  </si>
  <si>
    <t>Total Direct Costs</t>
  </si>
  <si>
    <t xml:space="preserve">Base (Amount used for indirect costs) </t>
  </si>
  <si>
    <t xml:space="preserve">Indirect (F&amp;A) Costs </t>
  </si>
  <si>
    <t xml:space="preserve"> </t>
  </si>
  <si>
    <t>Total</t>
  </si>
  <si>
    <t>Research Total</t>
  </si>
  <si>
    <t>PHS 398</t>
  </si>
  <si>
    <t>Salary/Fringe Benefits</t>
  </si>
  <si>
    <t>Consultant Costs</t>
  </si>
  <si>
    <t>Supplies</t>
  </si>
  <si>
    <t>Patient Care Costs</t>
  </si>
  <si>
    <t>Alterations/Renovations</t>
  </si>
  <si>
    <t>Other Expenses</t>
  </si>
  <si>
    <t>Consortium/Contracts</t>
  </si>
  <si>
    <t>MODULAR BUDGET INFO</t>
  </si>
  <si>
    <t>Subtotal Direct Costs</t>
  </si>
  <si>
    <t>Subcontract Indirect Costs</t>
  </si>
  <si>
    <t xml:space="preserve">Indirect Costs </t>
  </si>
  <si>
    <t>CHECKLIST PAGE</t>
  </si>
  <si>
    <t>Calculation</t>
  </si>
  <si>
    <t>Base</t>
  </si>
  <si>
    <t>Rate</t>
  </si>
  <si>
    <t>SF 424 (R&amp;R)</t>
  </si>
  <si>
    <t>Key Prsnl</t>
  </si>
  <si>
    <t>Other Prsnl</t>
  </si>
  <si>
    <t>Foreign</t>
  </si>
  <si>
    <t>Domestic</t>
  </si>
  <si>
    <t>Trainees</t>
  </si>
  <si>
    <t>Tuition</t>
  </si>
  <si>
    <t>Stipends</t>
  </si>
  <si>
    <t>Pub. costs</t>
  </si>
  <si>
    <t>Consultants</t>
  </si>
  <si>
    <t>Comp. Srvs</t>
  </si>
  <si>
    <t xml:space="preserve"> Subcontracts</t>
  </si>
  <si>
    <t>Rental</t>
  </si>
  <si>
    <t>Alterations</t>
  </si>
  <si>
    <t>Other costs</t>
  </si>
  <si>
    <t>NAME</t>
  </si>
  <si>
    <t>Year</t>
  </si>
  <si>
    <t>GRANT</t>
  </si>
  <si>
    <t>Direct</t>
  </si>
  <si>
    <t>Target</t>
  </si>
  <si>
    <t>to</t>
  </si>
  <si>
    <t>Direct &amp; Indirect</t>
  </si>
  <si>
    <t>Difference</t>
  </si>
  <si>
    <t>Grant Information</t>
  </si>
  <si>
    <t>PI Name:</t>
  </si>
  <si>
    <t>Budget Cap:</t>
  </si>
  <si>
    <t>Cap Types</t>
  </si>
  <si>
    <t>Grant Title:</t>
  </si>
  <si>
    <t>Cap type:</t>
  </si>
  <si>
    <t>Type 1</t>
  </si>
  <si>
    <t>Direct only</t>
  </si>
  <si>
    <t>Project start date:</t>
  </si>
  <si>
    <t>Type 2</t>
  </si>
  <si>
    <t>Direct and Indirect costs</t>
  </si>
  <si>
    <t>PERSONNEL (01,07)</t>
  </si>
  <si>
    <t>Categories and subtotals are for the SF 424 form.  Do not change titles unless you are using a different form.</t>
  </si>
  <si>
    <t>Key Personnel</t>
  </si>
  <si>
    <t>Name</t>
  </si>
  <si>
    <t>Position</t>
  </si>
  <si>
    <t>Monthly Salary</t>
  </si>
  <si>
    <t>Months</t>
  </si>
  <si>
    <t>%</t>
  </si>
  <si>
    <t>Benefit Type</t>
  </si>
  <si>
    <t>Year 1 Inflation</t>
  </si>
  <si>
    <t>Other Yrs Inflation</t>
  </si>
  <si>
    <t>Cal. Months</t>
  </si>
  <si>
    <t>Req. Salary</t>
  </si>
  <si>
    <t xml:space="preserve">Fringe </t>
  </si>
  <si>
    <t>Subtotal</t>
  </si>
  <si>
    <t>Post-Doc Associates</t>
  </si>
  <si>
    <t>TA/RA/SA</t>
  </si>
  <si>
    <t>Schedule (1 or 2)</t>
  </si>
  <si>
    <t>Grad Type</t>
  </si>
  <si>
    <t>Undergraduates</t>
  </si>
  <si>
    <t xml:space="preserve">Classified Staff </t>
  </si>
  <si>
    <t>Professional Staff</t>
  </si>
  <si>
    <t>Benefits</t>
  </si>
  <si>
    <t>updated 7/21</t>
  </si>
  <si>
    <t>TA/RA/SA types</t>
  </si>
  <si>
    <t>*updated 7/6/20</t>
  </si>
  <si>
    <t>NIH Salary Cap</t>
  </si>
  <si>
    <t>Faculty</t>
  </si>
  <si>
    <t>Student Level</t>
  </si>
  <si>
    <t>Schedule 1</t>
  </si>
  <si>
    <t>Schedule 2</t>
  </si>
  <si>
    <t>Tuition Rate</t>
  </si>
  <si>
    <t>Apply?:</t>
  </si>
  <si>
    <t>Yes</t>
  </si>
  <si>
    <t>Class. Staff</t>
  </si>
  <si>
    <t>Master</t>
  </si>
  <si>
    <t>Cap:</t>
  </si>
  <si>
    <t>Type 3</t>
  </si>
  <si>
    <t>Hourly</t>
  </si>
  <si>
    <t>DNP level I</t>
  </si>
  <si>
    <t>Type 4</t>
  </si>
  <si>
    <t>DNP level II</t>
  </si>
  <si>
    <t>updated 2/1/21</t>
  </si>
  <si>
    <t>Type 5</t>
  </si>
  <si>
    <t>Prof. Staff</t>
  </si>
  <si>
    <t>PhD level I</t>
  </si>
  <si>
    <t>Type 6</t>
  </si>
  <si>
    <t>PhD level II</t>
  </si>
  <si>
    <t>CONSULTANT (02)</t>
  </si>
  <si>
    <t>Days/Hours</t>
  </si>
  <si>
    <t>Fee</t>
  </si>
  <si>
    <t>PerDiem</t>
  </si>
  <si>
    <t>Human Subject Payments</t>
  </si>
  <si>
    <t>#</t>
  </si>
  <si>
    <t>Amount</t>
  </si>
  <si>
    <t xml:space="preserve">Total </t>
  </si>
  <si>
    <t>subtotal</t>
  </si>
  <si>
    <t>OTHER (03)</t>
  </si>
  <si>
    <t>Item</t>
  </si>
  <si>
    <t>Off-Campus Costs</t>
  </si>
  <si>
    <t>Telecomm</t>
  </si>
  <si>
    <t>Advertise</t>
  </si>
  <si>
    <t>Long dist.</t>
  </si>
  <si>
    <t>Subscripts</t>
  </si>
  <si>
    <t>Hardware</t>
  </si>
  <si>
    <t>Transcribe</t>
  </si>
  <si>
    <t>Rent</t>
  </si>
  <si>
    <t>UW Service</t>
  </si>
  <si>
    <t>Mailing</t>
  </si>
  <si>
    <t>Conference Fee</t>
  </si>
  <si>
    <t>Letters</t>
  </si>
  <si>
    <t>Maintenance</t>
  </si>
  <si>
    <t>Packages</t>
  </si>
  <si>
    <t>Lab Fees</t>
  </si>
  <si>
    <t>Mail Svcs</t>
  </si>
  <si>
    <t>Computer Svcs</t>
  </si>
  <si>
    <t>Publishing</t>
  </si>
  <si>
    <t>IRB Fees (Non-UW)</t>
  </si>
  <si>
    <t>Copying</t>
  </si>
  <si>
    <t>Printing</t>
  </si>
  <si>
    <t>TRAVEL (04)</t>
  </si>
  <si>
    <t>Dest.</t>
  </si>
  <si>
    <t># of trips</t>
  </si>
  <si>
    <t>Air Travel</t>
  </si>
  <si>
    <t>PerDiem Rate</t>
  </si>
  <si>
    <t>Days</t>
  </si>
  <si>
    <t>Per Diem Total</t>
  </si>
  <si>
    <t xml:space="preserve">Misc </t>
  </si>
  <si>
    <t>Foreign Subtotal</t>
  </si>
  <si>
    <t>Domestic, Canada, Mexico</t>
  </si>
  <si>
    <t>Local</t>
  </si>
  <si>
    <t># Trips</t>
  </si>
  <si>
    <t>AvgMiles</t>
  </si>
  <si>
    <t>Rate/Mi.</t>
  </si>
  <si>
    <t xml:space="preserve">Misc. </t>
  </si>
  <si>
    <t>Domestic Subtotal</t>
  </si>
  <si>
    <t>*updated 1/13/21</t>
  </si>
  <si>
    <t>SUPPLIES (05) &amp; EQUIPMENT (06)</t>
  </si>
  <si>
    <t>Items under $5000</t>
  </si>
  <si>
    <t>DO NOT USE THIS SECTION</t>
  </si>
  <si>
    <t>Items over $5000</t>
  </si>
  <si>
    <t>Office</t>
  </si>
  <si>
    <t>Computers</t>
  </si>
  <si>
    <t>Books</t>
  </si>
  <si>
    <t>Laptops</t>
  </si>
  <si>
    <t>Reprints</t>
  </si>
  <si>
    <t>Servers</t>
  </si>
  <si>
    <t>Blank Media</t>
  </si>
  <si>
    <t>Chemicals</t>
  </si>
  <si>
    <t>Bio-Assays</t>
  </si>
  <si>
    <t>Vivarium</t>
  </si>
  <si>
    <t>Printer</t>
  </si>
  <si>
    <t>Other computing</t>
  </si>
  <si>
    <t>Software</t>
  </si>
  <si>
    <t>STUDENT COSTS (08)</t>
  </si>
  <si>
    <t>TA/RA/SA Tuition</t>
  </si>
  <si>
    <t>Annual Amt.</t>
  </si>
  <si>
    <t># of Trainees</t>
  </si>
  <si>
    <t>Base Tuition</t>
  </si>
  <si>
    <t>Inflation rate</t>
  </si>
  <si>
    <t>Subtotals</t>
  </si>
  <si>
    <t>SUBCONTRACTS</t>
  </si>
  <si>
    <t>Previous</t>
  </si>
  <si>
    <t>Amt Subject</t>
  </si>
  <si>
    <t>Entity</t>
  </si>
  <si>
    <t>Dir. Costs</t>
  </si>
  <si>
    <t>IDC</t>
  </si>
  <si>
    <t>All Yrs total</t>
  </si>
  <si>
    <t>yrs base</t>
  </si>
  <si>
    <t>to IDC</t>
  </si>
  <si>
    <t>DIRECT COSTS</t>
  </si>
  <si>
    <t>INDIRECT (F&amp;A) COSTS</t>
  </si>
  <si>
    <t>UW</t>
  </si>
  <si>
    <t>Type</t>
  </si>
  <si>
    <t>IDC type</t>
  </si>
  <si>
    <t>Base types</t>
  </si>
  <si>
    <t>type 1</t>
  </si>
  <si>
    <t>Research</t>
  </si>
  <si>
    <t>Modified (TDC less tuition, equip, &amp; sbctrt over 25K)</t>
  </si>
  <si>
    <t>IDC (F&amp;A)</t>
  </si>
  <si>
    <t>type 2</t>
  </si>
  <si>
    <t>Off-campus</t>
  </si>
  <si>
    <t>Off-campus Modified (less rent &amp; other off campus costs)</t>
  </si>
  <si>
    <t>type 3</t>
  </si>
  <si>
    <t>Training, Unrestricted</t>
  </si>
  <si>
    <t>type 4</t>
  </si>
  <si>
    <t>Training, Restricted</t>
  </si>
  <si>
    <t>type 5</t>
  </si>
  <si>
    <t>0%</t>
  </si>
  <si>
    <t>None</t>
  </si>
  <si>
    <t>type 6</t>
  </si>
  <si>
    <t>Other (fill in)</t>
  </si>
  <si>
    <t>*Hover over "Research" for comment with upcoming F&amp;A rates</t>
  </si>
  <si>
    <t>TOTALS</t>
  </si>
  <si>
    <t>Personnel</t>
  </si>
  <si>
    <t>Consultant</t>
  </si>
  <si>
    <t>Other Svs.</t>
  </si>
  <si>
    <t>Fringe</t>
  </si>
  <si>
    <t>StudentAid</t>
  </si>
  <si>
    <t>Sbcont/Patnt</t>
  </si>
  <si>
    <t>__</t>
  </si>
  <si>
    <t>Subtotal Direct</t>
  </si>
  <si>
    <t>Unalloc</t>
  </si>
  <si>
    <t>38</t>
  </si>
  <si>
    <t xml:space="preserve">Other </t>
  </si>
  <si>
    <t>Subcon. IDC</t>
  </si>
  <si>
    <t>TOT DIRECT</t>
  </si>
  <si>
    <t>Total Direct</t>
  </si>
  <si>
    <t>Indirect (F&amp;A)</t>
  </si>
  <si>
    <t>25-99</t>
  </si>
  <si>
    <t>Total Indirect (F&amp;A)</t>
  </si>
  <si>
    <t>Indirect Costs (F&amp;A)</t>
  </si>
  <si>
    <t>Classified Staff</t>
  </si>
  <si>
    <r>
      <t>TA/RA/SA types</t>
    </r>
    <r>
      <rPr>
        <sz val="10"/>
        <color indexed="10"/>
        <rFont val="LinePrinter"/>
      </rPr>
      <t xml:space="preserve"> *linked to Year 1 tab</t>
    </r>
  </si>
  <si>
    <t>All yrs total</t>
  </si>
  <si>
    <t>Key Persons</t>
  </si>
  <si>
    <t>CM</t>
  </si>
  <si>
    <t>Post Docs</t>
  </si>
  <si>
    <t>Enter ONE pay rate</t>
  </si>
  <si>
    <t xml:space="preserve">Enter ONE amount of time </t>
  </si>
  <si>
    <t>Person</t>
  </si>
  <si>
    <t>Hourly rate</t>
  </si>
  <si>
    <t>Monthly Rate</t>
  </si>
  <si>
    <t>Flat Fee</t>
  </si>
  <si>
    <t>Hours per week</t>
  </si>
  <si>
    <t>Hours per year</t>
  </si>
  <si>
    <t>Calendar Months</t>
  </si>
  <si>
    <t>Added FTE Table</t>
  </si>
  <si>
    <t>Updated Tuition schedule</t>
  </si>
  <si>
    <t>Updated Benefit load</t>
  </si>
  <si>
    <t>Formatted and added comments on BudTotal to call out Modular budget components</t>
  </si>
  <si>
    <t>Added ONR tracking tab for updates</t>
  </si>
  <si>
    <t>RA/TA/SA Salary Schedule</t>
  </si>
  <si>
    <t>https://grad.uw.edu/graduate-student-funding/funding-information-for-departments/administering-assistantships/ta-ra-salaries/</t>
  </si>
  <si>
    <t>Tuition Schedule</t>
  </si>
  <si>
    <t>http://opb.washington.edu/content/quarterly-tuition-and-fees-pdf-files</t>
  </si>
  <si>
    <t>https://www.washington.edu/opb/tuition-fees/current-tuition-and-fees-dashboards/</t>
  </si>
  <si>
    <t>Campus Benefit Rate</t>
  </si>
  <si>
    <t>https://www.washington.edu/research/institutional-facts-and-rates/#fa-rates</t>
  </si>
  <si>
    <t>F&amp;A Table</t>
  </si>
  <si>
    <t>Travel Per Diem</t>
  </si>
  <si>
    <t>https://finance.uw.edu/travel/cars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</si>
</sst>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8" formatCode="&quot;$&quot;#,##0.00_);[Red]\(&quot;$&quot;#,##0.00\)"/>
    <numFmt numFmtId="43" formatCode="_(* #,##0.00_);_(* \(#,##0.00\);_(* &quot;-&quot;??_);_(@_)"/>
    <numFmt numFmtId="164" formatCode="&quot;$&quot;0\ ;\(&quot;$&quot;0\)"/>
    <numFmt numFmtId="165" formatCode="0.0"/>
    <numFmt numFmtId="166" formatCode="&quot;$&quot;#,##0"/>
    <numFmt numFmtId="167" formatCode="&quot;$&quot;#,##0.00"/>
    <numFmt numFmtId="168" formatCode="&quot;$&quot;#,##0.000"/>
    <numFmt numFmtId="169" formatCode="0.0%"/>
  </numFmts>
  <fonts count="40">
    <font>
      <sz val="10"/>
      <name val="LinePrinter"/>
    </font>
    <font>
      <sz val="10"/>
      <name val="Helv"/>
    </font>
    <font>
      <b/>
      <sz val="10"/>
      <name val="LinePrinter"/>
    </font>
    <font>
      <sz val="10"/>
      <name val="Arial"/>
      <family val="2"/>
    </font>
    <font>
      <b/>
      <sz val="10"/>
      <name val="Arial"/>
      <family val="2"/>
    </font>
    <font>
      <sz val="10"/>
      <name val="LinePrinter"/>
    </font>
    <font>
      <sz val="12"/>
      <color indexed="81"/>
      <name val="Tahoma"/>
      <family val="2"/>
    </font>
    <font>
      <sz val="12"/>
      <name val="LinePrinter"/>
    </font>
    <font>
      <sz val="8"/>
      <color indexed="81"/>
      <name val="Tahoma"/>
      <family val="2"/>
    </font>
    <font>
      <b/>
      <sz val="12"/>
      <name val="Arial"/>
      <family val="2"/>
    </font>
    <font>
      <b/>
      <sz val="10"/>
      <color indexed="9"/>
      <name val="Arial"/>
      <family val="2"/>
    </font>
    <font>
      <b/>
      <sz val="12"/>
      <name val="LinePrinter"/>
    </font>
    <font>
      <i/>
      <sz val="12"/>
      <name val="LinePrinter"/>
    </font>
    <font>
      <sz val="10"/>
      <name val="LinePrinter"/>
    </font>
    <font>
      <b/>
      <sz val="9"/>
      <name val="LinePrinter"/>
    </font>
    <font>
      <b/>
      <sz val="12"/>
      <color indexed="9"/>
      <name val="LinePrinter"/>
    </font>
    <font>
      <sz val="10"/>
      <color indexed="81"/>
      <name val="Tahoma"/>
      <family val="2"/>
    </font>
    <font>
      <sz val="11"/>
      <color indexed="81"/>
      <name val="Tahoma"/>
      <family val="2"/>
    </font>
    <font>
      <sz val="12"/>
      <color indexed="81"/>
      <name val="Arial"/>
      <family val="2"/>
    </font>
    <font>
      <b/>
      <i/>
      <sz val="10"/>
      <color indexed="10"/>
      <name val="Arial"/>
      <family val="2"/>
    </font>
    <font>
      <b/>
      <sz val="10"/>
      <color indexed="10"/>
      <name val="Calibri"/>
      <family val="2"/>
    </font>
    <font>
      <i/>
      <sz val="11"/>
      <name val="LinePrinter"/>
    </font>
    <font>
      <sz val="11"/>
      <name val="LinePrinter"/>
    </font>
    <font>
      <sz val="10"/>
      <color indexed="10"/>
      <name val="LinePrinter"/>
    </font>
    <font>
      <i/>
      <sz val="11"/>
      <color indexed="55"/>
      <name val="Tahoma"/>
      <family val="2"/>
    </font>
    <font>
      <b/>
      <sz val="9"/>
      <color indexed="81"/>
      <name val="Tahoma"/>
      <family val="2"/>
    </font>
    <font>
      <sz val="11"/>
      <color theme="1"/>
      <name val="Calibri"/>
      <family val="2"/>
      <scheme val="minor"/>
    </font>
    <font>
      <b/>
      <sz val="11"/>
      <color theme="1"/>
      <name val="Calibri"/>
      <family val="2"/>
      <scheme val="minor"/>
    </font>
    <font>
      <sz val="16"/>
      <color theme="0"/>
      <name val="LinePrinter"/>
    </font>
    <font>
      <b/>
      <i/>
      <sz val="10"/>
      <color rgb="FFC00000"/>
      <name val="Arial"/>
      <family val="2"/>
    </font>
    <font>
      <b/>
      <sz val="16"/>
      <color theme="0"/>
      <name val="Arial"/>
      <family val="2"/>
    </font>
    <font>
      <sz val="16"/>
      <color theme="0"/>
      <name val="Arial"/>
      <family val="2"/>
    </font>
    <font>
      <b/>
      <sz val="10"/>
      <color theme="0"/>
      <name val="LinePrinter"/>
    </font>
    <font>
      <b/>
      <sz val="12"/>
      <color theme="0"/>
      <name val="LinePrinter"/>
    </font>
    <font>
      <sz val="10"/>
      <color rgb="FFFF0000"/>
      <name val="LinePrinter"/>
    </font>
    <font>
      <b/>
      <i/>
      <sz val="9"/>
      <color theme="0"/>
      <name val="Calibri"/>
      <family val="2"/>
      <scheme val="minor"/>
    </font>
    <font>
      <sz val="9"/>
      <color indexed="81"/>
      <name val="Tahoma"/>
      <family val="2"/>
    </font>
    <font>
      <i/>
      <sz val="10"/>
      <color rgb="FFFF0000"/>
      <name val="LinePrinter"/>
    </font>
    <font>
      <u/>
      <sz val="10"/>
      <color theme="10"/>
      <name val="LinePrinter"/>
    </font>
    <font>
      <sz val="11"/>
      <color rgb="FFFF0000"/>
      <name val="Calibri"/>
      <family val="2"/>
      <charset val="1"/>
    </font>
  </fonts>
  <fills count="2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499984740745262"/>
        <bgColor indexed="64"/>
      </patternFill>
    </fill>
    <fill>
      <patternFill patternType="solid">
        <fgColor theme="6" tint="0.39997558519241921"/>
        <bgColor indexed="64"/>
      </patternFill>
    </fill>
    <fill>
      <patternFill patternType="solid">
        <fgColor theme="0" tint="-0.34998626667073579"/>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C8E6EE"/>
        <bgColor indexed="64"/>
      </patternFill>
    </fill>
    <fill>
      <patternFill patternType="solid">
        <fgColor theme="8"/>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5"/>
        <bgColor indexed="64"/>
      </patternFill>
    </fill>
  </fills>
  <borders count="52">
    <border>
      <left/>
      <right/>
      <top/>
      <bottom/>
      <diagonal/>
    </border>
    <border>
      <left/>
      <right/>
      <top/>
      <bottom style="thin">
        <color indexed="48"/>
      </bottom>
      <diagonal/>
    </border>
    <border>
      <left/>
      <right style="thin">
        <color indexed="48"/>
      </right>
      <top/>
      <bottom/>
      <diagonal/>
    </border>
    <border>
      <left/>
      <right style="thin">
        <color indexed="12"/>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48"/>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style="hair">
        <color indexed="64"/>
      </right>
      <top style="hair">
        <color indexed="64"/>
      </top>
      <bottom/>
      <diagonal/>
    </border>
    <border>
      <left style="medium">
        <color indexed="64"/>
      </left>
      <right style="hair">
        <color indexed="64"/>
      </right>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theme="0" tint="-0.14996795556505021"/>
      </left>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medium">
        <color indexed="64"/>
      </right>
      <top/>
      <bottom style="thin">
        <color theme="0" tint="-0.14996795556505021"/>
      </bottom>
      <diagonal/>
    </border>
    <border>
      <left style="thin">
        <color theme="0" tint="-0.14996795556505021"/>
      </left>
      <right style="medium">
        <color indexed="64"/>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medium">
        <color indexed="64"/>
      </bottom>
      <diagonal/>
    </border>
    <border>
      <left style="thin">
        <color theme="0" tint="-0.14996795556505021"/>
      </left>
      <right style="medium">
        <color indexed="64"/>
      </right>
      <top style="thin">
        <color theme="0" tint="-0.14996795556505021"/>
      </top>
      <bottom style="medium">
        <color indexed="64"/>
      </bottom>
      <diagonal/>
    </border>
    <border>
      <left/>
      <right style="thin">
        <color theme="0" tint="-0.14996795556505021"/>
      </right>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medium">
        <color indexed="64"/>
      </bottom>
      <diagonal/>
    </border>
    <border>
      <left style="medium">
        <color indexed="64"/>
      </left>
      <right style="medium">
        <color indexed="64"/>
      </right>
      <top/>
      <bottom style="thin">
        <color theme="0" tint="-0.14996795556505021"/>
      </bottom>
      <diagonal/>
    </border>
    <border>
      <left style="medium">
        <color indexed="64"/>
      </left>
      <right style="medium">
        <color indexed="64"/>
      </right>
      <top style="thin">
        <color theme="0" tint="-0.14996795556505021"/>
      </top>
      <bottom style="thin">
        <color theme="0" tint="-0.14996795556505021"/>
      </bottom>
      <diagonal/>
    </border>
    <border>
      <left style="medium">
        <color indexed="64"/>
      </left>
      <right style="medium">
        <color indexed="64"/>
      </right>
      <top style="thin">
        <color theme="0" tint="-0.14996795556505021"/>
      </top>
      <bottom style="medium">
        <color indexed="64"/>
      </bottom>
      <diagonal/>
    </border>
    <border>
      <left style="medium">
        <color indexed="64"/>
      </left>
      <right style="thin">
        <color theme="0" tint="-0.14996795556505021"/>
      </right>
      <top/>
      <bottom style="thin">
        <color theme="0" tint="-0.14996795556505021"/>
      </bottom>
      <diagonal/>
    </border>
    <border>
      <left style="medium">
        <color indexed="64"/>
      </left>
      <right style="thin">
        <color theme="0" tint="-0.14996795556505021"/>
      </right>
      <top style="thin">
        <color theme="0" tint="-0.14996795556505021"/>
      </top>
      <bottom style="medium">
        <color indexed="64"/>
      </bottom>
      <diagonal/>
    </border>
    <border>
      <left style="thin">
        <color theme="0" tint="-0.14996795556505021"/>
      </left>
      <right/>
      <top style="thin">
        <color theme="0" tint="-0.14996795556505021"/>
      </top>
      <bottom style="medium">
        <color indexed="64"/>
      </bottom>
      <diagonal/>
    </border>
    <border>
      <left/>
      <right/>
      <top/>
      <bottom style="thin">
        <color rgb="FF0000FF"/>
      </bottom>
      <diagonal/>
    </border>
    <border>
      <left style="medium">
        <color indexed="64"/>
      </left>
      <right/>
      <top/>
      <bottom style="thin">
        <color rgb="FF0000FF"/>
      </bottom>
      <diagonal/>
    </border>
    <border>
      <left/>
      <right style="thin">
        <color rgb="FF0000FF"/>
      </right>
      <top/>
      <bottom/>
      <diagonal/>
    </border>
    <border>
      <left/>
      <right style="thin">
        <color theme="0" tint="-0.14996795556505021"/>
      </right>
      <top style="medium">
        <color indexed="64"/>
      </top>
      <bottom/>
      <diagonal/>
    </border>
    <border>
      <left style="thin">
        <color theme="0" tint="-0.14996795556505021"/>
      </left>
      <right style="thin">
        <color theme="0" tint="-0.14996795556505021"/>
      </right>
      <top style="medium">
        <color indexed="64"/>
      </top>
      <bottom/>
      <diagonal/>
    </border>
    <border>
      <left style="thin">
        <color theme="0" tint="-0.14996795556505021"/>
      </left>
      <right style="medium">
        <color indexed="64"/>
      </right>
      <top style="medium">
        <color indexed="64"/>
      </top>
      <bottom/>
      <diagonal/>
    </border>
    <border>
      <left/>
      <right style="thin">
        <color theme="0" tint="-0.14996795556505021"/>
      </right>
      <top/>
      <bottom style="medium">
        <color indexed="64"/>
      </bottom>
      <diagonal/>
    </border>
    <border>
      <left style="thin">
        <color theme="0" tint="-0.14996795556505021"/>
      </left>
      <right/>
      <top/>
      <bottom style="medium">
        <color indexed="64"/>
      </bottom>
      <diagonal/>
    </border>
    <border>
      <left style="medium">
        <color indexed="64"/>
      </left>
      <right style="thin">
        <color theme="0" tint="-0.14996795556505021"/>
      </right>
      <top/>
      <bottom style="medium">
        <color indexed="64"/>
      </bottom>
      <diagonal/>
    </border>
    <border>
      <left style="thin">
        <color theme="0" tint="-0.14996795556505021"/>
      </left>
      <right style="thin">
        <color theme="0" tint="-0.14996795556505021"/>
      </right>
      <top/>
      <bottom style="medium">
        <color indexed="64"/>
      </bottom>
      <diagonal/>
    </border>
    <border>
      <left style="thin">
        <color theme="0" tint="-0.14996795556505021"/>
      </left>
      <right style="medium">
        <color indexed="64"/>
      </right>
      <top/>
      <bottom style="medium">
        <color indexed="64"/>
      </bottom>
      <diagonal/>
    </border>
    <border>
      <left/>
      <right/>
      <top style="hair">
        <color theme="0" tint="-0.24994659260841701"/>
      </top>
      <bottom style="hair">
        <color theme="0" tint="-0.24994659260841701"/>
      </bottom>
      <diagonal/>
    </border>
  </borders>
  <cellStyleXfs count="8">
    <xf numFmtId="0" fontId="0" fillId="0" borderId="0"/>
    <xf numFmtId="4" fontId="1" fillId="0" borderId="0" applyFont="0" applyFill="0" applyBorder="0" applyAlignment="0" applyProtection="0"/>
    <xf numFmtId="43" fontId="26" fillId="0" borderId="0" applyFont="0" applyFill="0" applyBorder="0" applyAlignment="0" applyProtection="0"/>
    <xf numFmtId="8" fontId="1" fillId="0" borderId="0" applyFont="0" applyFill="0" applyBorder="0" applyAlignment="0" applyProtection="0"/>
    <xf numFmtId="0" fontId="26" fillId="0" borderId="0"/>
    <xf numFmtId="9" fontId="1" fillId="0" borderId="0" applyFont="0" applyFill="0" applyBorder="0" applyAlignment="0" applyProtection="0"/>
    <xf numFmtId="9" fontId="26" fillId="0" borderId="0" applyFont="0" applyFill="0" applyBorder="0" applyAlignment="0" applyProtection="0"/>
    <xf numFmtId="0" fontId="38" fillId="0" borderId="0" applyNumberFormat="0" applyFill="0" applyBorder="0" applyAlignment="0" applyProtection="0"/>
  </cellStyleXfs>
  <cellXfs count="387">
    <xf numFmtId="0" fontId="0" fillId="0" borderId="0" xfId="0"/>
    <xf numFmtId="0" fontId="2" fillId="2" borderId="0" xfId="0" applyFont="1" applyFill="1" applyAlignment="1">
      <alignment horizontal="center" wrapText="1"/>
    </xf>
    <xf numFmtId="0" fontId="2" fillId="0" borderId="1" xfId="0" applyFont="1" applyFill="1" applyBorder="1" applyAlignment="1" applyProtection="1">
      <alignment horizontal="right"/>
    </xf>
    <xf numFmtId="0" fontId="2" fillId="0" borderId="0" xfId="0" applyFont="1" applyFill="1" applyBorder="1" applyAlignment="1" applyProtection="1">
      <alignment horizontal="left"/>
    </xf>
    <xf numFmtId="0" fontId="5" fillId="0" borderId="0" xfId="0" applyFont="1" applyFill="1" applyBorder="1" applyAlignment="1" applyProtection="1">
      <alignment horizontal="left"/>
    </xf>
    <xf numFmtId="3" fontId="5" fillId="0" borderId="0" xfId="0" applyNumberFormat="1" applyFont="1" applyFill="1" applyBorder="1" applyAlignment="1" applyProtection="1">
      <alignment horizontal="left"/>
    </xf>
    <xf numFmtId="0" fontId="2" fillId="0" borderId="0" xfId="0" applyFont="1" applyFill="1" applyBorder="1" applyAlignment="1" applyProtection="1">
      <alignment horizontal="right"/>
    </xf>
    <xf numFmtId="3" fontId="2" fillId="0" borderId="1" xfId="1" applyNumberFormat="1" applyFont="1" applyFill="1" applyBorder="1" applyAlignment="1" applyProtection="1">
      <alignment horizontal="right"/>
    </xf>
    <xf numFmtId="9" fontId="2" fillId="0" borderId="1" xfId="5" applyFont="1" applyFill="1" applyBorder="1" applyAlignment="1">
      <alignment horizontal="right"/>
    </xf>
    <xf numFmtId="9" fontId="2" fillId="0" borderId="1" xfId="5" applyFont="1" applyFill="1" applyBorder="1" applyAlignment="1" applyProtection="1">
      <alignment horizontal="right"/>
      <protection locked="0"/>
    </xf>
    <xf numFmtId="0" fontId="0" fillId="2" borderId="0" xfId="0" applyFill="1"/>
    <xf numFmtId="0" fontId="3" fillId="0" borderId="0" xfId="0" applyFont="1" applyBorder="1"/>
    <xf numFmtId="0" fontId="4" fillId="0" borderId="0" xfId="0" applyFont="1" applyBorder="1"/>
    <xf numFmtId="0" fontId="3" fillId="0" borderId="0" xfId="0" quotePrefix="1" applyFont="1" applyBorder="1" applyAlignment="1">
      <alignment horizontal="center"/>
    </xf>
    <xf numFmtId="3" fontId="3" fillId="0" borderId="0" xfId="0" applyNumberFormat="1" applyFont="1" applyBorder="1"/>
    <xf numFmtId="0" fontId="3" fillId="0" borderId="0" xfId="0" applyFont="1" applyBorder="1" applyAlignment="1">
      <alignment horizontal="center"/>
    </xf>
    <xf numFmtId="0" fontId="4" fillId="0" borderId="0" xfId="0" applyFont="1" applyBorder="1" applyAlignment="1">
      <alignment horizontal="center"/>
    </xf>
    <xf numFmtId="0" fontId="9" fillId="0" borderId="0" xfId="0" applyFont="1" applyBorder="1"/>
    <xf numFmtId="0" fontId="4" fillId="0" borderId="0" xfId="0" applyFont="1" applyBorder="1" applyAlignment="1">
      <alignment horizontal="left"/>
    </xf>
    <xf numFmtId="0" fontId="4" fillId="0" borderId="0" xfId="0" applyFont="1" applyBorder="1" applyAlignment="1">
      <alignment horizontal="right"/>
    </xf>
    <xf numFmtId="169" fontId="3" fillId="0" borderId="0" xfId="0" applyNumberFormat="1" applyFont="1" applyBorder="1"/>
    <xf numFmtId="0" fontId="3" fillId="0" borderId="0" xfId="0" applyFont="1" applyFill="1" applyBorder="1" applyAlignment="1" applyProtection="1">
      <alignment horizontal="right"/>
    </xf>
    <xf numFmtId="166" fontId="3" fillId="0" borderId="0" xfId="0" applyNumberFormat="1" applyFont="1" applyFill="1" applyBorder="1" applyAlignment="1" applyProtection="1">
      <alignment horizontal="right"/>
    </xf>
    <xf numFmtId="3" fontId="3" fillId="0" borderId="0" xfId="0" applyNumberFormat="1" applyFont="1" applyFill="1" applyBorder="1" applyAlignment="1" applyProtection="1">
      <alignment horizontal="right"/>
    </xf>
    <xf numFmtId="3" fontId="4" fillId="0" borderId="0" xfId="0" applyNumberFormat="1" applyFont="1" applyFill="1" applyBorder="1" applyAlignment="1" applyProtection="1">
      <alignment horizontal="right"/>
    </xf>
    <xf numFmtId="3" fontId="3" fillId="0" borderId="0" xfId="1" applyNumberFormat="1" applyFont="1" applyFill="1" applyBorder="1" applyAlignment="1" applyProtection="1">
      <alignment horizontal="right"/>
    </xf>
    <xf numFmtId="3" fontId="3" fillId="0" borderId="0" xfId="1" applyNumberFormat="1" applyFont="1" applyBorder="1"/>
    <xf numFmtId="3" fontId="3" fillId="0" borderId="0" xfId="1" applyNumberFormat="1" applyFont="1" applyBorder="1" applyAlignment="1">
      <alignment horizontal="right"/>
    </xf>
    <xf numFmtId="3" fontId="4" fillId="0" borderId="0" xfId="1" applyNumberFormat="1" applyFont="1" applyBorder="1"/>
    <xf numFmtId="3" fontId="4" fillId="0" borderId="0" xfId="1" applyNumberFormat="1" applyFont="1" applyFill="1" applyBorder="1" applyAlignment="1" applyProtection="1">
      <alignment horizontal="right"/>
    </xf>
    <xf numFmtId="3" fontId="2" fillId="0" borderId="2" xfId="0" applyNumberFormat="1" applyFont="1" applyFill="1" applyBorder="1" applyAlignment="1" applyProtection="1">
      <alignment horizontal="right"/>
      <protection locked="0"/>
    </xf>
    <xf numFmtId="169" fontId="3" fillId="0" borderId="0" xfId="5" applyNumberFormat="1" applyFont="1" applyBorder="1"/>
    <xf numFmtId="3" fontId="2" fillId="0" borderId="1" xfId="1" applyNumberFormat="1" applyFont="1" applyFill="1" applyBorder="1" applyAlignment="1">
      <alignment horizontal="right"/>
    </xf>
    <xf numFmtId="3" fontId="2" fillId="0" borderId="1" xfId="0" applyNumberFormat="1" applyFont="1" applyFill="1" applyBorder="1" applyAlignment="1" applyProtection="1">
      <alignment horizontal="right"/>
      <protection locked="0"/>
    </xf>
    <xf numFmtId="3" fontId="5" fillId="0" borderId="0" xfId="0" applyNumberFormat="1" applyFont="1" applyFill="1" applyBorder="1" applyAlignment="1" applyProtection="1">
      <alignment horizontal="right"/>
      <protection locked="0"/>
    </xf>
    <xf numFmtId="3" fontId="5" fillId="0" borderId="1" xfId="0" applyNumberFormat="1" applyFont="1" applyFill="1" applyBorder="1" applyAlignment="1" applyProtection="1">
      <alignment horizontal="right"/>
      <protection locked="0"/>
    </xf>
    <xf numFmtId="3" fontId="2" fillId="0" borderId="1" xfId="0" applyNumberFormat="1" applyFont="1" applyFill="1" applyBorder="1" applyAlignment="1" applyProtection="1">
      <alignment horizontal="right"/>
    </xf>
    <xf numFmtId="3" fontId="5" fillId="0" borderId="1" xfId="1" applyNumberFormat="1" applyFont="1" applyFill="1" applyBorder="1" applyAlignment="1" applyProtection="1">
      <alignment horizontal="right"/>
      <protection locked="0"/>
    </xf>
    <xf numFmtId="0" fontId="5" fillId="2" borderId="0" xfId="0" applyFont="1" applyFill="1" applyAlignment="1">
      <alignment horizontal="right"/>
    </xf>
    <xf numFmtId="0" fontId="13" fillId="2" borderId="0" xfId="0" applyFont="1" applyFill="1" applyAlignment="1">
      <alignment horizontal="right"/>
    </xf>
    <xf numFmtId="0" fontId="2" fillId="2" borderId="0" xfId="0" applyFont="1" applyFill="1" applyAlignment="1">
      <alignment horizontal="right"/>
    </xf>
    <xf numFmtId="0" fontId="5" fillId="2" borderId="0" xfId="0" applyFont="1" applyFill="1" applyAlignment="1" applyProtection="1">
      <alignment horizontal="right"/>
      <protection locked="0"/>
    </xf>
    <xf numFmtId="3" fontId="5" fillId="2" borderId="0" xfId="0" applyNumberFormat="1" applyFont="1" applyFill="1" applyAlignment="1" applyProtection="1">
      <alignment horizontal="right"/>
      <protection locked="0"/>
    </xf>
    <xf numFmtId="9" fontId="5" fillId="2" borderId="0" xfId="0" applyNumberFormat="1" applyFont="1" applyFill="1" applyAlignment="1">
      <alignment horizontal="right"/>
    </xf>
    <xf numFmtId="0" fontId="2" fillId="2" borderId="0" xfId="0" applyFont="1" applyFill="1" applyAlignment="1" applyProtection="1">
      <alignment horizontal="center" wrapText="1"/>
      <protection locked="0"/>
    </xf>
    <xf numFmtId="0" fontId="2" fillId="2" borderId="0" xfId="0" applyFont="1" applyFill="1" applyAlignment="1" applyProtection="1">
      <alignment horizontal="center"/>
      <protection locked="0"/>
    </xf>
    <xf numFmtId="0" fontId="5" fillId="0" borderId="1" xfId="0" applyFont="1" applyFill="1" applyBorder="1" applyAlignment="1" applyProtection="1">
      <alignment horizontal="right"/>
      <protection locked="0"/>
    </xf>
    <xf numFmtId="9" fontId="5" fillId="0" borderId="1" xfId="5" applyFont="1" applyFill="1" applyBorder="1" applyAlignment="1" applyProtection="1">
      <alignment horizontal="right"/>
      <protection locked="0"/>
    </xf>
    <xf numFmtId="9" fontId="5" fillId="0" borderId="1" xfId="5" applyFont="1" applyFill="1" applyBorder="1" applyAlignment="1">
      <alignment horizontal="right"/>
    </xf>
    <xf numFmtId="0" fontId="2" fillId="2" borderId="0" xfId="0" applyFont="1" applyFill="1" applyAlignment="1" applyProtection="1">
      <alignment horizontal="right"/>
      <protection locked="0"/>
    </xf>
    <xf numFmtId="3" fontId="5" fillId="0" borderId="1" xfId="0" applyNumberFormat="1" applyFont="1" applyFill="1" applyBorder="1" applyAlignment="1">
      <alignment horizontal="right"/>
    </xf>
    <xf numFmtId="0" fontId="2" fillId="0" borderId="2" xfId="0" applyFont="1" applyFill="1" applyBorder="1" applyAlignment="1">
      <alignment horizontal="right"/>
    </xf>
    <xf numFmtId="0" fontId="2" fillId="0" borderId="2" xfId="0" applyFont="1" applyFill="1" applyBorder="1" applyAlignment="1" applyProtection="1">
      <alignment horizontal="right"/>
      <protection locked="0"/>
    </xf>
    <xf numFmtId="3" fontId="5" fillId="0" borderId="2" xfId="1" applyNumberFormat="1" applyFont="1" applyFill="1" applyBorder="1" applyAlignment="1" applyProtection="1">
      <alignment horizontal="right"/>
      <protection locked="0"/>
    </xf>
    <xf numFmtId="3" fontId="5" fillId="0" borderId="2" xfId="0" applyNumberFormat="1" applyFont="1" applyFill="1" applyBorder="1" applyAlignment="1" applyProtection="1">
      <alignment horizontal="right"/>
      <protection locked="0"/>
    </xf>
    <xf numFmtId="3" fontId="5" fillId="0" borderId="1" xfId="0" applyNumberFormat="1" applyFont="1" applyFill="1" applyBorder="1" applyAlignment="1" applyProtection="1">
      <alignment horizontal="right"/>
    </xf>
    <xf numFmtId="3" fontId="5" fillId="0" borderId="2" xfId="0" applyNumberFormat="1" applyFont="1" applyFill="1" applyBorder="1" applyAlignment="1" applyProtection="1">
      <alignment horizontal="left"/>
      <protection locked="0"/>
    </xf>
    <xf numFmtId="164" fontId="5" fillId="2" borderId="0" xfId="0" applyNumberFormat="1" applyFont="1" applyFill="1" applyAlignment="1" applyProtection="1">
      <alignment horizontal="right"/>
      <protection locked="0"/>
    </xf>
    <xf numFmtId="0" fontId="5" fillId="0" borderId="2" xfId="0" applyFont="1" applyFill="1" applyBorder="1" applyAlignment="1">
      <alignment horizontal="right"/>
    </xf>
    <xf numFmtId="0" fontId="11" fillId="2" borderId="0" xfId="0" applyFont="1" applyFill="1" applyAlignment="1">
      <alignment horizontal="right"/>
    </xf>
    <xf numFmtId="0" fontId="5" fillId="0" borderId="2" xfId="0" applyFont="1" applyFill="1" applyBorder="1" applyAlignment="1">
      <alignment horizontal="left"/>
    </xf>
    <xf numFmtId="166" fontId="2" fillId="0" borderId="2" xfId="0" applyNumberFormat="1" applyFont="1" applyFill="1" applyBorder="1" applyAlignment="1" applyProtection="1">
      <alignment horizontal="right"/>
      <protection locked="0"/>
    </xf>
    <xf numFmtId="166" fontId="5" fillId="0" borderId="2" xfId="0" applyNumberFormat="1" applyFont="1" applyFill="1" applyBorder="1" applyAlignment="1" applyProtection="1">
      <alignment horizontal="left"/>
      <protection locked="0"/>
    </xf>
    <xf numFmtId="0" fontId="5" fillId="0" borderId="0" xfId="0" applyFont="1" applyFill="1" applyBorder="1" applyAlignment="1" applyProtection="1">
      <alignment horizontal="right"/>
    </xf>
    <xf numFmtId="3" fontId="5" fillId="0" borderId="0" xfId="1" applyNumberFormat="1" applyFont="1" applyFill="1" applyBorder="1" applyAlignment="1" applyProtection="1">
      <alignment horizontal="right"/>
    </xf>
    <xf numFmtId="3" fontId="2" fillId="0" borderId="0" xfId="1" applyNumberFormat="1" applyFont="1" applyFill="1" applyBorder="1" applyAlignment="1" applyProtection="1">
      <alignment horizontal="right"/>
    </xf>
    <xf numFmtId="3" fontId="5" fillId="0" borderId="0" xfId="0" applyNumberFormat="1" applyFont="1" applyFill="1" applyBorder="1" applyAlignment="1" applyProtection="1">
      <alignment horizontal="left"/>
      <protection locked="0"/>
    </xf>
    <xf numFmtId="3" fontId="5" fillId="0" borderId="1" xfId="0" applyNumberFormat="1" applyFont="1" applyFill="1" applyBorder="1" applyAlignment="1" applyProtection="1">
      <alignment horizontal="left"/>
      <protection locked="0"/>
    </xf>
    <xf numFmtId="3" fontId="5" fillId="0" borderId="3" xfId="1" applyNumberFormat="1" applyFont="1" applyFill="1" applyBorder="1" applyAlignment="1" applyProtection="1">
      <alignment horizontal="right"/>
      <protection locked="0"/>
    </xf>
    <xf numFmtId="3" fontId="5" fillId="0" borderId="1" xfId="0" applyNumberFormat="1" applyFont="1" applyFill="1" applyBorder="1" applyAlignment="1" applyProtection="1">
      <alignment horizontal="left"/>
    </xf>
    <xf numFmtId="3" fontId="5" fillId="0" borderId="1" xfId="1" applyNumberFormat="1" applyFont="1" applyFill="1" applyBorder="1" applyAlignment="1" applyProtection="1">
      <alignment horizontal="right"/>
    </xf>
    <xf numFmtId="0" fontId="5" fillId="0" borderId="1" xfId="0" applyFont="1" applyFill="1" applyBorder="1" applyAlignment="1" applyProtection="1">
      <alignment horizontal="left"/>
      <protection locked="0"/>
    </xf>
    <xf numFmtId="3" fontId="2" fillId="0" borderId="1" xfId="1" applyNumberFormat="1" applyFont="1" applyFill="1" applyBorder="1" applyAlignment="1" applyProtection="1">
      <alignment horizontal="right"/>
      <protection locked="0"/>
    </xf>
    <xf numFmtId="0" fontId="2" fillId="0" borderId="0" xfId="0" applyFont="1" applyBorder="1" applyAlignment="1">
      <alignment horizontal="center"/>
    </xf>
    <xf numFmtId="3" fontId="2" fillId="0" borderId="0" xfId="1" applyNumberFormat="1" applyFont="1" applyBorder="1"/>
    <xf numFmtId="0" fontId="5" fillId="2" borderId="0" xfId="0" applyFont="1" applyFill="1"/>
    <xf numFmtId="3" fontId="5" fillId="0" borderId="0" xfId="1" applyNumberFormat="1" applyFont="1" applyBorder="1"/>
    <xf numFmtId="0" fontId="2" fillId="0" borderId="0" xfId="0" applyFont="1" applyBorder="1" applyAlignment="1">
      <alignment horizontal="right"/>
    </xf>
    <xf numFmtId="0" fontId="2" fillId="0" borderId="4" xfId="0" applyFont="1" applyFill="1" applyBorder="1" applyAlignment="1" applyProtection="1">
      <alignment horizontal="right"/>
      <protection locked="0"/>
    </xf>
    <xf numFmtId="0" fontId="5" fillId="0" borderId="4" xfId="0" applyFont="1" applyFill="1" applyBorder="1" applyAlignment="1" applyProtection="1">
      <alignment horizontal="right"/>
      <protection locked="0"/>
    </xf>
    <xf numFmtId="0" fontId="0" fillId="0" borderId="4" xfId="0" applyFill="1" applyBorder="1" applyAlignment="1" applyProtection="1">
      <alignment horizontal="right"/>
      <protection locked="0"/>
    </xf>
    <xf numFmtId="3" fontId="5" fillId="0" borderId="4" xfId="0" applyNumberFormat="1" applyFont="1" applyFill="1" applyBorder="1" applyAlignment="1" applyProtection="1">
      <alignment horizontal="right"/>
      <protection locked="0"/>
    </xf>
    <xf numFmtId="166" fontId="5" fillId="0" borderId="4" xfId="0" applyNumberFormat="1" applyFont="1" applyFill="1" applyBorder="1" applyAlignment="1" applyProtection="1">
      <alignment horizontal="right"/>
      <protection locked="0"/>
    </xf>
    <xf numFmtId="0" fontId="0" fillId="0" borderId="0" xfId="0" applyFill="1" applyBorder="1" applyAlignment="1" applyProtection="1">
      <alignment horizontal="right"/>
    </xf>
    <xf numFmtId="0" fontId="2" fillId="0" borderId="4" xfId="0" applyFont="1" applyFill="1" applyBorder="1" applyAlignment="1" applyProtection="1">
      <alignment horizontal="right"/>
    </xf>
    <xf numFmtId="0" fontId="2" fillId="2" borderId="4" xfId="0" applyFont="1" applyFill="1" applyBorder="1" applyAlignment="1" applyProtection="1">
      <alignment horizontal="right"/>
    </xf>
    <xf numFmtId="0" fontId="5" fillId="2" borderId="4" xfId="0" applyFont="1" applyFill="1" applyBorder="1" applyAlignment="1" applyProtection="1">
      <alignment horizontal="right"/>
    </xf>
    <xf numFmtId="0" fontId="5" fillId="0" borderId="4" xfId="0" applyFont="1" applyFill="1" applyBorder="1" applyAlignment="1" applyProtection="1">
      <alignment horizontal="right"/>
    </xf>
    <xf numFmtId="3" fontId="5" fillId="0" borderId="4" xfId="0" applyNumberFormat="1" applyFont="1" applyFill="1" applyBorder="1" applyAlignment="1" applyProtection="1">
      <alignment horizontal="right"/>
    </xf>
    <xf numFmtId="166" fontId="2" fillId="0" borderId="4" xfId="0" applyNumberFormat="1" applyFont="1" applyFill="1" applyBorder="1" applyAlignment="1" applyProtection="1">
      <alignment horizontal="right"/>
    </xf>
    <xf numFmtId="166" fontId="5" fillId="0" borderId="4" xfId="0" applyNumberFormat="1" applyFont="1" applyFill="1" applyBorder="1" applyAlignment="1" applyProtection="1">
      <alignment horizontal="right"/>
    </xf>
    <xf numFmtId="3" fontId="5" fillId="0" borderId="4" xfId="0" applyNumberFormat="1" applyFont="1" applyFill="1" applyBorder="1" applyAlignment="1" applyProtection="1">
      <alignment horizontal="left"/>
    </xf>
    <xf numFmtId="3" fontId="5" fillId="0" borderId="5" xfId="0" applyNumberFormat="1" applyFont="1" applyFill="1" applyBorder="1" applyAlignment="1" applyProtection="1">
      <alignment horizontal="right"/>
    </xf>
    <xf numFmtId="3" fontId="2" fillId="0" borderId="6" xfId="0" quotePrefix="1" applyNumberFormat="1" applyFont="1" applyFill="1" applyBorder="1" applyAlignment="1" applyProtection="1">
      <alignment horizontal="right"/>
    </xf>
    <xf numFmtId="3" fontId="2" fillId="0" borderId="4" xfId="0" quotePrefix="1" applyNumberFormat="1" applyFont="1" applyFill="1" applyBorder="1" applyAlignment="1" applyProtection="1">
      <alignment horizontal="right"/>
    </xf>
    <xf numFmtId="0" fontId="5" fillId="0" borderId="0" xfId="0" applyFont="1" applyFill="1" applyBorder="1" applyAlignment="1">
      <alignment horizontal="right"/>
    </xf>
    <xf numFmtId="0" fontId="26" fillId="3" borderId="0" xfId="4" applyFill="1"/>
    <xf numFmtId="0" fontId="26" fillId="0" borderId="24" xfId="4" applyFill="1" applyBorder="1"/>
    <xf numFmtId="43" fontId="26" fillId="0" borderId="25" xfId="2" applyNumberFormat="1" applyFont="1" applyFill="1" applyBorder="1"/>
    <xf numFmtId="0" fontId="26" fillId="0" borderId="25" xfId="4" applyFill="1" applyBorder="1"/>
    <xf numFmtId="43" fontId="26" fillId="0" borderId="26" xfId="2" applyNumberFormat="1" applyFont="1" applyFill="1" applyBorder="1"/>
    <xf numFmtId="9" fontId="26" fillId="0" borderId="26" xfId="6" applyFont="1" applyFill="1" applyBorder="1"/>
    <xf numFmtId="0" fontId="26" fillId="0" borderId="26" xfId="4" applyFill="1" applyBorder="1"/>
    <xf numFmtId="10" fontId="26" fillId="0" borderId="25" xfId="6" applyNumberFormat="1" applyFont="1" applyFill="1" applyBorder="1"/>
    <xf numFmtId="0" fontId="3" fillId="0" borderId="7" xfId="0" applyFont="1" applyBorder="1"/>
    <xf numFmtId="0" fontId="3" fillId="0" borderId="8" xfId="0" applyFont="1" applyBorder="1"/>
    <xf numFmtId="0" fontId="4" fillId="0" borderId="7" xfId="0" applyFont="1" applyBorder="1"/>
    <xf numFmtId="0" fontId="4" fillId="0" borderId="8" xfId="0" applyFont="1" applyBorder="1"/>
    <xf numFmtId="3" fontId="3" fillId="0" borderId="8" xfId="1" applyNumberFormat="1" applyFont="1" applyBorder="1"/>
    <xf numFmtId="3" fontId="3" fillId="0" borderId="8" xfId="0" applyNumberFormat="1" applyFont="1" applyBorder="1"/>
    <xf numFmtId="3" fontId="4" fillId="0" borderId="8" xfId="1" applyNumberFormat="1" applyFont="1" applyBorder="1"/>
    <xf numFmtId="0" fontId="2" fillId="0" borderId="7" xfId="0" applyFont="1" applyBorder="1"/>
    <xf numFmtId="3" fontId="2" fillId="0" borderId="8" xfId="1" applyNumberFormat="1" applyFont="1" applyBorder="1"/>
    <xf numFmtId="0" fontId="0" fillId="0" borderId="7" xfId="0" applyBorder="1"/>
    <xf numFmtId="3" fontId="5" fillId="0" borderId="8" xfId="1" applyNumberFormat="1" applyFont="1" applyBorder="1"/>
    <xf numFmtId="0" fontId="3" fillId="0" borderId="7" xfId="0" applyFont="1" applyBorder="1" applyAlignment="1">
      <alignment horizontal="left"/>
    </xf>
    <xf numFmtId="0" fontId="4" fillId="0" borderId="8" xfId="0" applyFont="1" applyBorder="1" applyAlignment="1">
      <alignment horizontal="right"/>
    </xf>
    <xf numFmtId="0" fontId="4" fillId="0" borderId="8" xfId="0" applyFont="1" applyBorder="1" applyAlignment="1">
      <alignment horizontal="center"/>
    </xf>
    <xf numFmtId="0" fontId="4" fillId="0" borderId="7" xfId="0" applyFont="1" applyBorder="1" applyAlignment="1">
      <alignment horizontal="center"/>
    </xf>
    <xf numFmtId="169" fontId="3" fillId="0" borderId="8" xfId="0" applyNumberFormat="1" applyFont="1" applyBorder="1"/>
    <xf numFmtId="3" fontId="4" fillId="0" borderId="8" xfId="1" applyNumberFormat="1" applyFont="1" applyBorder="1" applyAlignment="1">
      <alignment horizontal="right"/>
    </xf>
    <xf numFmtId="0" fontId="3" fillId="0" borderId="7" xfId="0" applyFont="1" applyFill="1" applyBorder="1" applyAlignment="1" applyProtection="1">
      <alignment horizontal="left"/>
    </xf>
    <xf numFmtId="0" fontId="3" fillId="0" borderId="7" xfId="0" applyFont="1" applyFill="1" applyBorder="1" applyAlignment="1" applyProtection="1">
      <alignment horizontal="right"/>
    </xf>
    <xf numFmtId="3" fontId="3" fillId="0" borderId="7" xfId="0" applyNumberFormat="1" applyFont="1" applyFill="1" applyBorder="1" applyAlignment="1" applyProtection="1">
      <alignment horizontal="left"/>
    </xf>
    <xf numFmtId="0" fontId="4" fillId="0" borderId="9" xfId="0" applyFont="1" applyBorder="1"/>
    <xf numFmtId="3" fontId="3" fillId="0" borderId="10" xfId="1" applyNumberFormat="1" applyFont="1" applyFill="1" applyBorder="1" applyAlignment="1" applyProtection="1">
      <alignment horizontal="right"/>
    </xf>
    <xf numFmtId="3" fontId="4" fillId="0" borderId="10" xfId="1" applyNumberFormat="1" applyFont="1" applyFill="1" applyBorder="1" applyAlignment="1" applyProtection="1">
      <alignment horizontal="right"/>
    </xf>
    <xf numFmtId="3" fontId="4" fillId="0" borderId="11" xfId="1" applyNumberFormat="1" applyFont="1" applyBorder="1"/>
    <xf numFmtId="0" fontId="28" fillId="2" borderId="0" xfId="0" applyFont="1" applyFill="1"/>
    <xf numFmtId="0" fontId="3" fillId="0" borderId="7" xfId="0" applyFont="1" applyBorder="1" applyAlignment="1">
      <alignment horizontal="right"/>
    </xf>
    <xf numFmtId="0" fontId="3" fillId="4" borderId="7" xfId="0" applyFont="1" applyFill="1" applyBorder="1" applyAlignment="1">
      <alignment horizontal="right"/>
    </xf>
    <xf numFmtId="0" fontId="4" fillId="4" borderId="0" xfId="0" applyFont="1" applyFill="1" applyBorder="1" applyAlignment="1">
      <alignment horizontal="left"/>
    </xf>
    <xf numFmtId="0" fontId="3" fillId="0" borderId="0" xfId="0" applyFont="1" applyBorder="1" applyAlignment="1">
      <alignment horizontal="right"/>
    </xf>
    <xf numFmtId="0" fontId="29" fillId="0" borderId="0" xfId="0" applyFont="1" applyBorder="1"/>
    <xf numFmtId="0" fontId="5" fillId="0" borderId="0" xfId="0" applyFont="1" applyFill="1" applyBorder="1" applyAlignment="1" applyProtection="1">
      <alignment horizontal="right"/>
      <protection locked="0"/>
    </xf>
    <xf numFmtId="0" fontId="26" fillId="0" borderId="27" xfId="4" applyFill="1" applyBorder="1"/>
    <xf numFmtId="0" fontId="26" fillId="0" borderId="28" xfId="4" applyFill="1" applyBorder="1"/>
    <xf numFmtId="43" fontId="26" fillId="0" borderId="29" xfId="2" applyNumberFormat="1" applyFont="1" applyFill="1" applyBorder="1"/>
    <xf numFmtId="9" fontId="26" fillId="0" borderId="29" xfId="6" applyFont="1" applyFill="1" applyBorder="1"/>
    <xf numFmtId="0" fontId="26" fillId="0" borderId="29" xfId="4" applyFill="1" applyBorder="1"/>
    <xf numFmtId="0" fontId="26" fillId="0" borderId="30" xfId="4" applyFill="1" applyBorder="1"/>
    <xf numFmtId="43" fontId="26" fillId="0" borderId="31" xfId="2" applyNumberFormat="1" applyFont="1" applyFill="1" applyBorder="1"/>
    <xf numFmtId="43" fontId="26" fillId="0" borderId="32" xfId="2" applyNumberFormat="1" applyFont="1" applyFill="1" applyBorder="1"/>
    <xf numFmtId="43" fontId="26" fillId="0" borderId="33" xfId="2" applyNumberFormat="1" applyFont="1" applyFill="1" applyBorder="1"/>
    <xf numFmtId="0" fontId="26" fillId="0" borderId="31" xfId="4" applyFill="1" applyBorder="1"/>
    <xf numFmtId="0" fontId="26" fillId="0" borderId="34" xfId="4" applyFill="1" applyBorder="1"/>
    <xf numFmtId="0" fontId="26" fillId="0" borderId="35" xfId="4" applyFill="1" applyBorder="1"/>
    <xf numFmtId="0" fontId="26" fillId="0" borderId="36" xfId="4" applyFill="1" applyBorder="1"/>
    <xf numFmtId="0" fontId="26" fillId="0" borderId="37" xfId="4" applyFill="1" applyBorder="1"/>
    <xf numFmtId="0" fontId="26" fillId="0" borderId="38" xfId="4" applyFill="1" applyBorder="1"/>
    <xf numFmtId="0" fontId="26" fillId="0" borderId="39" xfId="4" applyFill="1" applyBorder="1"/>
    <xf numFmtId="0" fontId="26" fillId="0" borderId="33" xfId="4" applyFill="1" applyBorder="1"/>
    <xf numFmtId="0" fontId="5" fillId="5" borderId="0" xfId="0" applyFont="1" applyFill="1" applyBorder="1" applyAlignment="1">
      <alignment horizontal="right"/>
    </xf>
    <xf numFmtId="0" fontId="7" fillId="5" borderId="12" xfId="0" applyFont="1" applyFill="1" applyBorder="1"/>
    <xf numFmtId="0" fontId="11" fillId="5" borderId="12" xfId="0" applyFont="1" applyFill="1" applyBorder="1" applyAlignment="1">
      <alignment horizontal="right"/>
    </xf>
    <xf numFmtId="0" fontId="11" fillId="5" borderId="12" xfId="0" applyFont="1" applyFill="1" applyBorder="1" applyAlignment="1" applyProtection="1">
      <alignment horizontal="right"/>
      <protection locked="0"/>
    </xf>
    <xf numFmtId="0" fontId="5" fillId="0" borderId="7" xfId="0" applyFont="1" applyFill="1" applyBorder="1" applyAlignment="1" applyProtection="1">
      <alignment horizontal="left"/>
      <protection locked="0"/>
    </xf>
    <xf numFmtId="0" fontId="5" fillId="0" borderId="0" xfId="0" applyFont="1" applyFill="1" applyBorder="1" applyAlignment="1" applyProtection="1">
      <alignment horizontal="left"/>
      <protection locked="0"/>
    </xf>
    <xf numFmtId="3" fontId="5" fillId="0" borderId="8" xfId="1" applyNumberFormat="1" applyFont="1" applyFill="1" applyBorder="1" applyAlignment="1" applyProtection="1">
      <alignment horizontal="right"/>
      <protection locked="0"/>
    </xf>
    <xf numFmtId="0" fontId="2" fillId="0" borderId="0" xfId="0" applyFont="1" applyFill="1" applyBorder="1" applyAlignment="1" applyProtection="1">
      <alignment horizontal="right"/>
      <protection locked="0"/>
    </xf>
    <xf numFmtId="0" fontId="0" fillId="0" borderId="0" xfId="0" applyFill="1" applyBorder="1" applyAlignment="1" applyProtection="1">
      <alignment horizontal="left"/>
      <protection locked="0"/>
    </xf>
    <xf numFmtId="14" fontId="5" fillId="0" borderId="0" xfId="0" applyNumberFormat="1" applyFont="1" applyFill="1" applyBorder="1" applyAlignment="1" applyProtection="1">
      <alignment horizontal="left"/>
      <protection locked="0"/>
    </xf>
    <xf numFmtId="3" fontId="5" fillId="0" borderId="0" xfId="1" applyNumberFormat="1" applyFont="1" applyFill="1" applyBorder="1" applyAlignment="1" applyProtection="1">
      <alignment horizontal="right"/>
      <protection locked="0"/>
    </xf>
    <xf numFmtId="0" fontId="2" fillId="0" borderId="0" xfId="0" applyFont="1" applyFill="1" applyBorder="1" applyAlignment="1" applyProtection="1">
      <alignment horizontal="left"/>
      <protection locked="0"/>
    </xf>
    <xf numFmtId="3" fontId="2" fillId="0" borderId="0" xfId="1" applyNumberFormat="1" applyFont="1" applyFill="1" applyBorder="1" applyAlignment="1" applyProtection="1">
      <alignment horizontal="left"/>
      <protection locked="0"/>
    </xf>
    <xf numFmtId="3" fontId="0" fillId="0" borderId="0" xfId="1" applyNumberFormat="1" applyFont="1" applyFill="1" applyBorder="1" applyAlignment="1" applyProtection="1">
      <alignment horizontal="left"/>
      <protection locked="0"/>
    </xf>
    <xf numFmtId="3" fontId="2" fillId="0" borderId="0" xfId="1" applyNumberFormat="1" applyFont="1" applyFill="1" applyBorder="1" applyAlignment="1" applyProtection="1">
      <alignment horizontal="right"/>
      <protection locked="0"/>
    </xf>
    <xf numFmtId="14" fontId="0" fillId="0" borderId="0" xfId="0" applyNumberFormat="1" applyFill="1" applyBorder="1" applyAlignment="1" applyProtection="1">
      <alignment horizontal="left"/>
      <protection locked="0"/>
    </xf>
    <xf numFmtId="0" fontId="2" fillId="0" borderId="7" xfId="0" applyFont="1" applyFill="1" applyBorder="1" applyProtection="1">
      <protection locked="0"/>
    </xf>
    <xf numFmtId="0" fontId="2" fillId="0" borderId="0" xfId="0" applyFont="1" applyFill="1" applyBorder="1" applyAlignment="1">
      <alignment horizontal="center" wrapText="1"/>
    </xf>
    <xf numFmtId="0" fontId="2" fillId="0" borderId="8" xfId="0" applyFont="1" applyFill="1" applyBorder="1" applyAlignment="1" applyProtection="1">
      <alignment horizontal="right"/>
      <protection locked="0"/>
    </xf>
    <xf numFmtId="0" fontId="2" fillId="0" borderId="7" xfId="0" applyFont="1" applyFill="1" applyBorder="1" applyAlignment="1">
      <alignment horizontal="right"/>
    </xf>
    <xf numFmtId="0" fontId="2" fillId="0" borderId="0" xfId="0" applyFont="1" applyFill="1" applyBorder="1" applyAlignment="1">
      <alignment horizontal="right"/>
    </xf>
    <xf numFmtId="0" fontId="2" fillId="0" borderId="0" xfId="0" applyFont="1" applyFill="1" applyBorder="1" applyAlignment="1" applyProtection="1">
      <alignment horizontal="center" wrapText="1"/>
    </xf>
    <xf numFmtId="0" fontId="2" fillId="0" borderId="8" xfId="0" applyFont="1" applyFill="1" applyBorder="1" applyAlignment="1" applyProtection="1">
      <alignment horizontal="right"/>
    </xf>
    <xf numFmtId="9" fontId="5" fillId="0" borderId="0" xfId="5" applyFont="1" applyFill="1" applyBorder="1" applyAlignment="1" applyProtection="1">
      <alignment horizontal="right"/>
      <protection locked="0"/>
    </xf>
    <xf numFmtId="9" fontId="5" fillId="0" borderId="0" xfId="5" applyFont="1" applyFill="1" applyBorder="1" applyAlignment="1">
      <alignment horizontal="right"/>
    </xf>
    <xf numFmtId="3" fontId="5" fillId="0" borderId="0" xfId="0" applyNumberFormat="1" applyFont="1" applyFill="1" applyBorder="1" applyAlignment="1" applyProtection="1">
      <alignment horizontal="right"/>
    </xf>
    <xf numFmtId="3" fontId="5" fillId="0" borderId="8" xfId="0" applyNumberFormat="1" applyFont="1" applyFill="1" applyBorder="1" applyAlignment="1" applyProtection="1">
      <alignment horizontal="right"/>
    </xf>
    <xf numFmtId="0" fontId="5" fillId="0" borderId="7" xfId="0" applyFont="1" applyFill="1" applyBorder="1" applyAlignment="1" applyProtection="1">
      <alignment horizontal="right"/>
      <protection locked="0"/>
    </xf>
    <xf numFmtId="3" fontId="2" fillId="0" borderId="13" xfId="1" applyNumberFormat="1" applyFont="1" applyFill="1" applyBorder="1" applyAlignment="1" applyProtection="1">
      <alignment horizontal="right"/>
    </xf>
    <xf numFmtId="0" fontId="2" fillId="0" borderId="7" xfId="0" applyFont="1" applyFill="1" applyBorder="1" applyAlignment="1" applyProtection="1">
      <alignment horizontal="left"/>
      <protection locked="0"/>
    </xf>
    <xf numFmtId="9" fontId="2" fillId="0" borderId="0" xfId="5" applyFont="1" applyFill="1" applyBorder="1" applyAlignment="1">
      <alignment horizontal="right"/>
    </xf>
    <xf numFmtId="3" fontId="5" fillId="0" borderId="0" xfId="1" applyNumberFormat="1" applyFont="1" applyFill="1" applyBorder="1" applyAlignment="1">
      <alignment horizontal="right"/>
    </xf>
    <xf numFmtId="166" fontId="2" fillId="0" borderId="0" xfId="0" applyNumberFormat="1" applyFont="1" applyFill="1" applyBorder="1" applyAlignment="1" applyProtection="1">
      <alignment horizontal="right"/>
    </xf>
    <xf numFmtId="166" fontId="2" fillId="0" borderId="8" xfId="0" applyNumberFormat="1" applyFont="1" applyFill="1" applyBorder="1" applyAlignment="1" applyProtection="1">
      <alignment horizontal="right"/>
    </xf>
    <xf numFmtId="0" fontId="2" fillId="0" borderId="7" xfId="0" applyFont="1" applyFill="1" applyBorder="1" applyAlignment="1" applyProtection="1">
      <alignment horizontal="right"/>
      <protection locked="0"/>
    </xf>
    <xf numFmtId="166" fontId="14" fillId="0" borderId="0" xfId="0" applyNumberFormat="1" applyFont="1" applyFill="1" applyBorder="1" applyAlignment="1" applyProtection="1">
      <alignment horizontal="right"/>
    </xf>
    <xf numFmtId="166" fontId="14" fillId="0" borderId="8" xfId="0" applyNumberFormat="1" applyFont="1" applyFill="1" applyBorder="1" applyAlignment="1" applyProtection="1">
      <alignment horizontal="right"/>
    </xf>
    <xf numFmtId="0" fontId="2" fillId="0" borderId="0" xfId="0" applyFont="1" applyFill="1" applyBorder="1" applyAlignment="1">
      <alignment horizontal="left"/>
    </xf>
    <xf numFmtId="0" fontId="5" fillId="0" borderId="8" xfId="0" applyFont="1" applyFill="1" applyBorder="1" applyAlignment="1">
      <alignment horizontal="right"/>
    </xf>
    <xf numFmtId="0" fontId="5" fillId="0" borderId="0" xfId="0" applyFont="1" applyFill="1" applyBorder="1" applyAlignment="1">
      <alignment horizontal="left"/>
    </xf>
    <xf numFmtId="3" fontId="0" fillId="0" borderId="0" xfId="1" applyNumberFormat="1" applyFont="1" applyFill="1" applyBorder="1" applyAlignment="1">
      <alignment horizontal="right"/>
    </xf>
    <xf numFmtId="0" fontId="0" fillId="0" borderId="0" xfId="0" applyFill="1" applyBorder="1" applyAlignment="1">
      <alignment horizontal="left"/>
    </xf>
    <xf numFmtId="0" fontId="0" fillId="0" borderId="0" xfId="0" applyFill="1" applyBorder="1" applyAlignment="1" applyProtection="1">
      <alignment horizontal="right"/>
      <protection locked="0"/>
    </xf>
    <xf numFmtId="0" fontId="5" fillId="0" borderId="7" xfId="0" applyFont="1" applyFill="1" applyBorder="1" applyAlignment="1">
      <alignment horizontal="right"/>
    </xf>
    <xf numFmtId="0" fontId="2" fillId="0" borderId="7" xfId="0" applyFont="1" applyFill="1" applyBorder="1" applyAlignment="1">
      <alignment horizontal="left"/>
    </xf>
    <xf numFmtId="0" fontId="2" fillId="0" borderId="8" xfId="0" applyFont="1" applyFill="1" applyBorder="1" applyAlignment="1">
      <alignment horizontal="right"/>
    </xf>
    <xf numFmtId="3" fontId="5" fillId="0" borderId="0" xfId="0" applyNumberFormat="1" applyFont="1" applyFill="1" applyBorder="1" applyAlignment="1">
      <alignment horizontal="right"/>
    </xf>
    <xf numFmtId="3" fontId="2" fillId="0" borderId="0" xfId="0" applyNumberFormat="1" applyFont="1" applyFill="1" applyBorder="1" applyAlignment="1" applyProtection="1">
      <alignment horizontal="right"/>
      <protection locked="0"/>
    </xf>
    <xf numFmtId="3" fontId="2" fillId="0" borderId="0" xfId="0" applyNumberFormat="1" applyFont="1" applyFill="1" applyBorder="1" applyAlignment="1">
      <alignment horizontal="right"/>
    </xf>
    <xf numFmtId="3" fontId="2" fillId="0" borderId="0" xfId="0" applyNumberFormat="1" applyFont="1" applyFill="1" applyBorder="1" applyAlignment="1">
      <alignment horizontal="center"/>
    </xf>
    <xf numFmtId="3" fontId="2" fillId="0" borderId="0" xfId="0" applyNumberFormat="1" applyFont="1" applyFill="1" applyBorder="1" applyAlignment="1" applyProtection="1">
      <alignment horizontal="center"/>
      <protection locked="0"/>
    </xf>
    <xf numFmtId="166" fontId="2" fillId="0" borderId="0" xfId="0" applyNumberFormat="1" applyFont="1" applyFill="1" applyBorder="1" applyAlignment="1" applyProtection="1">
      <alignment horizontal="right"/>
      <protection locked="0"/>
    </xf>
    <xf numFmtId="166" fontId="2" fillId="0" borderId="0" xfId="0" applyNumberFormat="1" applyFont="1" applyFill="1" applyBorder="1" applyAlignment="1">
      <alignment horizontal="right"/>
    </xf>
    <xf numFmtId="166" fontId="2" fillId="0" borderId="8" xfId="0" applyNumberFormat="1" applyFont="1" applyFill="1" applyBorder="1" applyAlignment="1">
      <alignment horizontal="right"/>
    </xf>
    <xf numFmtId="0" fontId="5" fillId="0" borderId="8" xfId="0" applyFont="1" applyFill="1" applyBorder="1" applyAlignment="1" applyProtection="1">
      <alignment horizontal="right"/>
      <protection locked="0"/>
    </xf>
    <xf numFmtId="0" fontId="2" fillId="0" borderId="0" xfId="0" applyFont="1" applyFill="1" applyBorder="1" applyAlignment="1">
      <alignment horizontal="center"/>
    </xf>
    <xf numFmtId="0" fontId="2" fillId="0" borderId="0" xfId="0" applyFont="1" applyFill="1" applyBorder="1" applyAlignment="1" applyProtection="1">
      <alignment horizontal="center"/>
      <protection locked="0"/>
    </xf>
    <xf numFmtId="3" fontId="5" fillId="0" borderId="0" xfId="1" applyNumberFormat="1" applyFont="1" applyFill="1" applyBorder="1" applyAlignment="1">
      <alignment horizontal="right" wrapText="1"/>
    </xf>
    <xf numFmtId="3" fontId="5" fillId="0" borderId="0" xfId="1" applyNumberFormat="1" applyFont="1" applyFill="1" applyBorder="1" applyAlignment="1" applyProtection="1">
      <alignment horizontal="right" wrapText="1"/>
    </xf>
    <xf numFmtId="168" fontId="5" fillId="0" borderId="0" xfId="0" applyNumberFormat="1" applyFont="1" applyFill="1" applyBorder="1" applyAlignment="1" applyProtection="1">
      <alignment horizontal="right"/>
      <protection locked="0"/>
    </xf>
    <xf numFmtId="3" fontId="5" fillId="0" borderId="7" xfId="0" applyNumberFormat="1" applyFont="1" applyFill="1" applyBorder="1" applyAlignment="1" applyProtection="1">
      <alignment horizontal="right"/>
      <protection locked="0"/>
    </xf>
    <xf numFmtId="3" fontId="2" fillId="0" borderId="8" xfId="0" applyNumberFormat="1" applyFont="1" applyFill="1" applyBorder="1" applyAlignment="1" applyProtection="1">
      <alignment horizontal="right"/>
      <protection locked="0"/>
    </xf>
    <xf numFmtId="0" fontId="2" fillId="2" borderId="14" xfId="0" applyFont="1" applyFill="1" applyBorder="1" applyAlignment="1" applyProtection="1">
      <alignment horizontal="right"/>
    </xf>
    <xf numFmtId="0" fontId="5" fillId="2" borderId="14" xfId="0" applyFont="1" applyFill="1" applyBorder="1" applyAlignment="1" applyProtection="1">
      <alignment horizontal="right"/>
    </xf>
    <xf numFmtId="0" fontId="5" fillId="0" borderId="8" xfId="0" applyFont="1" applyFill="1" applyBorder="1" applyAlignment="1" applyProtection="1">
      <alignment horizontal="right"/>
    </xf>
    <xf numFmtId="0" fontId="2" fillId="0" borderId="14" xfId="0" applyFont="1" applyFill="1" applyBorder="1" applyAlignment="1" applyProtection="1">
      <alignment horizontal="right"/>
    </xf>
    <xf numFmtId="0" fontId="5" fillId="0" borderId="14" xfId="0" applyFont="1" applyFill="1" applyBorder="1" applyAlignment="1" applyProtection="1">
      <alignment horizontal="left"/>
    </xf>
    <xf numFmtId="0" fontId="5" fillId="0" borderId="8" xfId="0" applyFont="1" applyFill="1" applyBorder="1" applyAlignment="1" applyProtection="1">
      <alignment horizontal="left"/>
    </xf>
    <xf numFmtId="0" fontId="5" fillId="0" borderId="15" xfId="0" applyFont="1" applyFill="1" applyBorder="1" applyAlignment="1" applyProtection="1">
      <alignment horizontal="left"/>
    </xf>
    <xf numFmtId="6" fontId="2" fillId="0" borderId="8" xfId="3" applyNumberFormat="1" applyFont="1" applyFill="1" applyBorder="1" applyAlignment="1" applyProtection="1">
      <alignment horizontal="right"/>
    </xf>
    <xf numFmtId="3" fontId="5" fillId="0" borderId="7" xfId="1" applyNumberFormat="1" applyFont="1" applyFill="1" applyBorder="1" applyAlignment="1" applyProtection="1">
      <alignment horizontal="right"/>
      <protection locked="0"/>
    </xf>
    <xf numFmtId="9" fontId="5" fillId="0" borderId="0" xfId="5" applyFont="1" applyFill="1" applyBorder="1" applyAlignment="1" applyProtection="1">
      <alignment horizontal="right"/>
    </xf>
    <xf numFmtId="3" fontId="2" fillId="0" borderId="7" xfId="1" applyNumberFormat="1" applyFont="1" applyFill="1" applyBorder="1" applyAlignment="1" applyProtection="1">
      <alignment horizontal="right"/>
      <protection locked="0"/>
    </xf>
    <xf numFmtId="3" fontId="2" fillId="0" borderId="0" xfId="1" applyNumberFormat="1" applyFont="1" applyFill="1" applyBorder="1" applyAlignment="1">
      <alignment horizontal="right"/>
    </xf>
    <xf numFmtId="0" fontId="2" fillId="0" borderId="0" xfId="0" applyFont="1" applyFill="1" applyBorder="1" applyAlignment="1" applyProtection="1">
      <alignment horizontal="center"/>
    </xf>
    <xf numFmtId="3" fontId="2" fillId="0" borderId="0" xfId="0" applyNumberFormat="1" applyFont="1" applyFill="1" applyBorder="1" applyAlignment="1" applyProtection="1">
      <alignment horizontal="right"/>
    </xf>
    <xf numFmtId="169" fontId="5" fillId="0" borderId="0" xfId="5" applyNumberFormat="1" applyFont="1" applyFill="1" applyBorder="1" applyAlignment="1" applyProtection="1">
      <alignment horizontal="right"/>
      <protection locked="0"/>
    </xf>
    <xf numFmtId="169" fontId="5" fillId="0" borderId="0" xfId="5" quotePrefix="1" applyNumberFormat="1" applyFont="1" applyFill="1" applyBorder="1" applyAlignment="1" applyProtection="1">
      <alignment horizontal="right"/>
      <protection locked="0"/>
    </xf>
    <xf numFmtId="169" fontId="2" fillId="0" borderId="0" xfId="5" applyNumberFormat="1" applyFont="1" applyFill="1" applyBorder="1" applyAlignment="1" applyProtection="1">
      <alignment horizontal="right"/>
      <protection locked="0"/>
    </xf>
    <xf numFmtId="166" fontId="5" fillId="0" borderId="0" xfId="0" applyNumberFormat="1" applyFont="1" applyFill="1" applyBorder="1" applyAlignment="1" applyProtection="1">
      <alignment horizontal="left"/>
      <protection locked="0"/>
    </xf>
    <xf numFmtId="166" fontId="5" fillId="0" borderId="0" xfId="0" applyNumberFormat="1" applyFont="1" applyFill="1" applyBorder="1" applyAlignment="1" applyProtection="1">
      <alignment horizontal="right"/>
      <protection locked="0"/>
    </xf>
    <xf numFmtId="0" fontId="11" fillId="0" borderId="7" xfId="0" applyFont="1" applyFill="1" applyBorder="1" applyProtection="1"/>
    <xf numFmtId="0" fontId="11" fillId="0" borderId="0" xfId="0" applyFont="1" applyFill="1" applyBorder="1" applyProtection="1"/>
    <xf numFmtId="0" fontId="2" fillId="0" borderId="7" xfId="0" applyFont="1" applyFill="1" applyBorder="1" applyAlignment="1" applyProtection="1">
      <alignment horizontal="right"/>
    </xf>
    <xf numFmtId="0" fontId="5" fillId="0" borderId="7" xfId="0" applyFont="1" applyFill="1" applyBorder="1" applyAlignment="1" applyProtection="1">
      <alignment horizontal="right"/>
    </xf>
    <xf numFmtId="0" fontId="5" fillId="0" borderId="0" xfId="0" quotePrefix="1" applyFont="1" applyFill="1" applyBorder="1" applyAlignment="1" applyProtection="1">
      <alignment horizontal="right"/>
    </xf>
    <xf numFmtId="3" fontId="5" fillId="0" borderId="8" xfId="1" applyNumberFormat="1" applyFont="1" applyFill="1" applyBorder="1" applyAlignment="1" applyProtection="1">
      <alignment horizontal="right"/>
    </xf>
    <xf numFmtId="0" fontId="5" fillId="0" borderId="0" xfId="0" applyFont="1" applyFill="1" applyBorder="1" applyAlignment="1">
      <alignment horizontal="right" wrapText="1"/>
    </xf>
    <xf numFmtId="168" fontId="5" fillId="0" borderId="0" xfId="0" applyNumberFormat="1" applyFont="1" applyFill="1" applyBorder="1" applyAlignment="1" applyProtection="1">
      <alignment horizontal="right"/>
    </xf>
    <xf numFmtId="3" fontId="5" fillId="0" borderId="7" xfId="0" applyNumberFormat="1" applyFont="1" applyFill="1" applyBorder="1" applyAlignment="1" applyProtection="1">
      <alignment horizontal="left"/>
      <protection locked="0"/>
    </xf>
    <xf numFmtId="0" fontId="0" fillId="0" borderId="7" xfId="0" applyFill="1" applyBorder="1" applyAlignment="1" applyProtection="1">
      <alignment horizontal="left"/>
      <protection locked="0"/>
    </xf>
    <xf numFmtId="167" fontId="2" fillId="0" borderId="8" xfId="0" applyNumberFormat="1" applyFont="1" applyFill="1" applyBorder="1" applyAlignment="1" applyProtection="1">
      <alignment horizontal="right"/>
    </xf>
    <xf numFmtId="167" fontId="2" fillId="0" borderId="8" xfId="0" applyNumberFormat="1" applyFont="1" applyFill="1" applyBorder="1" applyAlignment="1">
      <alignment horizontal="right"/>
    </xf>
    <xf numFmtId="0" fontId="5" fillId="0" borderId="0" xfId="0" applyFont="1" applyFill="1" applyBorder="1" applyAlignment="1">
      <alignment horizontal="center" wrapText="1"/>
    </xf>
    <xf numFmtId="4" fontId="2" fillId="0" borderId="8" xfId="0" applyNumberFormat="1" applyFont="1" applyFill="1" applyBorder="1" applyAlignment="1" applyProtection="1">
      <alignment horizontal="right"/>
      <protection locked="0"/>
    </xf>
    <xf numFmtId="9" fontId="2" fillId="0" borderId="0" xfId="5" applyFont="1" applyFill="1" applyBorder="1" applyAlignment="1" applyProtection="1">
      <alignment horizontal="right"/>
      <protection locked="0"/>
    </xf>
    <xf numFmtId="0" fontId="11" fillId="0" borderId="0" xfId="0" applyFont="1" applyFill="1" applyBorder="1" applyAlignment="1" applyProtection="1">
      <alignment horizontal="right"/>
    </xf>
    <xf numFmtId="0" fontId="5" fillId="0" borderId="0" xfId="0" applyFont="1" applyFill="1" applyBorder="1" applyAlignment="1" applyProtection="1">
      <alignment horizontal="center"/>
    </xf>
    <xf numFmtId="0" fontId="11" fillId="0" borderId="8" xfId="0" applyFont="1" applyFill="1" applyBorder="1" applyAlignment="1" applyProtection="1">
      <alignment horizontal="right"/>
    </xf>
    <xf numFmtId="0" fontId="5" fillId="5" borderId="16" xfId="0" applyFont="1" applyFill="1" applyBorder="1" applyAlignment="1">
      <alignment horizontal="right"/>
    </xf>
    <xf numFmtId="0" fontId="5" fillId="5" borderId="17" xfId="0" applyFont="1" applyFill="1" applyBorder="1" applyAlignment="1">
      <alignment horizontal="right"/>
    </xf>
    <xf numFmtId="0" fontId="5" fillId="5" borderId="18" xfId="0" applyFont="1" applyFill="1" applyBorder="1" applyAlignment="1">
      <alignment horizontal="right"/>
    </xf>
    <xf numFmtId="0" fontId="5" fillId="5" borderId="7" xfId="0" applyFont="1" applyFill="1" applyBorder="1" applyAlignment="1">
      <alignment horizontal="right"/>
    </xf>
    <xf numFmtId="0" fontId="5" fillId="5" borderId="8" xfId="0" applyFont="1" applyFill="1" applyBorder="1" applyAlignment="1">
      <alignment horizontal="right"/>
    </xf>
    <xf numFmtId="0" fontId="11" fillId="5" borderId="7" xfId="0" applyFont="1" applyFill="1" applyBorder="1"/>
    <xf numFmtId="0" fontId="11" fillId="5" borderId="0" xfId="0" applyFont="1" applyFill="1" applyBorder="1" applyAlignment="1">
      <alignment horizontal="right"/>
    </xf>
    <xf numFmtId="0" fontId="11" fillId="5" borderId="0" xfId="0" applyFont="1" applyFill="1" applyBorder="1" applyAlignment="1" applyProtection="1">
      <alignment horizontal="right"/>
      <protection locked="0"/>
    </xf>
    <xf numFmtId="0" fontId="11" fillId="5" borderId="0" xfId="0" applyFont="1" applyFill="1" applyBorder="1" applyProtection="1">
      <protection locked="0"/>
    </xf>
    <xf numFmtId="3" fontId="12" fillId="5" borderId="0" xfId="0" applyNumberFormat="1" applyFont="1" applyFill="1" applyBorder="1" applyProtection="1">
      <protection locked="0"/>
    </xf>
    <xf numFmtId="0" fontId="7" fillId="5" borderId="0" xfId="0" applyFont="1" applyFill="1" applyBorder="1" applyAlignment="1">
      <alignment horizontal="right"/>
    </xf>
    <xf numFmtId="3" fontId="12" fillId="5" borderId="19" xfId="0" applyNumberFormat="1" applyFont="1" applyFill="1" applyBorder="1" applyAlignment="1" applyProtection="1">
      <protection locked="0"/>
    </xf>
    <xf numFmtId="0" fontId="2" fillId="6" borderId="0" xfId="0" applyFont="1" applyFill="1" applyBorder="1" applyAlignment="1" applyProtection="1">
      <alignment horizontal="right"/>
      <protection locked="0"/>
    </xf>
    <xf numFmtId="0" fontId="2" fillId="6" borderId="0" xfId="0" applyFont="1" applyFill="1" applyBorder="1" applyAlignment="1">
      <alignment horizontal="right"/>
    </xf>
    <xf numFmtId="0" fontId="2" fillId="6" borderId="8" xfId="0" applyFont="1" applyFill="1" applyBorder="1" applyAlignment="1" applyProtection="1">
      <alignment horizontal="right"/>
      <protection locked="0"/>
    </xf>
    <xf numFmtId="0" fontId="5" fillId="6" borderId="0" xfId="0" applyFont="1" applyFill="1" applyBorder="1" applyAlignment="1" applyProtection="1">
      <alignment horizontal="right"/>
      <protection locked="0"/>
    </xf>
    <xf numFmtId="0" fontId="5" fillId="6" borderId="8" xfId="0" applyFont="1" applyFill="1" applyBorder="1" applyAlignment="1">
      <alignment horizontal="right"/>
    </xf>
    <xf numFmtId="0" fontId="2" fillId="6" borderId="8" xfId="0" applyFont="1" applyFill="1" applyBorder="1" applyAlignment="1">
      <alignment horizontal="right"/>
    </xf>
    <xf numFmtId="0" fontId="2" fillId="6" borderId="0" xfId="0" applyFont="1" applyFill="1" applyBorder="1" applyAlignment="1" applyProtection="1">
      <alignment horizontal="right"/>
    </xf>
    <xf numFmtId="0" fontId="2" fillId="6" borderId="8" xfId="0" applyFont="1" applyFill="1" applyBorder="1" applyAlignment="1" applyProtection="1">
      <alignment horizontal="right"/>
    </xf>
    <xf numFmtId="0" fontId="11" fillId="6" borderId="0" xfId="0" applyFont="1" applyFill="1" applyBorder="1" applyAlignment="1" applyProtection="1">
      <alignment horizontal="right"/>
    </xf>
    <xf numFmtId="166" fontId="15" fillId="6" borderId="8" xfId="0" applyNumberFormat="1" applyFont="1" applyFill="1" applyBorder="1" applyAlignment="1" applyProtection="1">
      <alignment horizontal="right"/>
    </xf>
    <xf numFmtId="0" fontId="2" fillId="6" borderId="0" xfId="0" applyFont="1" applyFill="1" applyBorder="1" applyProtection="1"/>
    <xf numFmtId="0" fontId="5" fillId="6" borderId="0" xfId="0" applyFont="1" applyFill="1" applyBorder="1" applyProtection="1"/>
    <xf numFmtId="166" fontId="11" fillId="6" borderId="8" xfId="0" applyNumberFormat="1" applyFont="1" applyFill="1" applyBorder="1" applyAlignment="1" applyProtection="1">
      <alignment horizontal="right"/>
    </xf>
    <xf numFmtId="0" fontId="5" fillId="6" borderId="9" xfId="0" applyFont="1" applyFill="1" applyBorder="1" applyAlignment="1">
      <alignment horizontal="right"/>
    </xf>
    <xf numFmtId="0" fontId="5" fillId="6" borderId="10" xfId="0" applyFont="1" applyFill="1" applyBorder="1" applyAlignment="1">
      <alignment horizontal="right"/>
    </xf>
    <xf numFmtId="0" fontId="5" fillId="6" borderId="10" xfId="0" applyFont="1" applyFill="1" applyBorder="1"/>
    <xf numFmtId="3" fontId="5" fillId="6" borderId="11" xfId="0" applyNumberFormat="1" applyFont="1" applyFill="1" applyBorder="1" applyAlignment="1" applyProtection="1">
      <alignment horizontal="right"/>
    </xf>
    <xf numFmtId="0" fontId="30" fillId="7" borderId="16" xfId="0" applyFont="1" applyFill="1" applyBorder="1"/>
    <xf numFmtId="0" fontId="31" fillId="7" borderId="17" xfId="0" applyFont="1" applyFill="1" applyBorder="1"/>
    <xf numFmtId="0" fontId="10" fillId="7" borderId="7" xfId="0" applyFont="1" applyFill="1" applyBorder="1"/>
    <xf numFmtId="0" fontId="10" fillId="7" borderId="0" xfId="0" applyFont="1" applyFill="1" applyBorder="1"/>
    <xf numFmtId="0" fontId="10" fillId="7" borderId="0" xfId="0" applyFont="1" applyFill="1" applyBorder="1" applyAlignment="1">
      <alignment horizontal="center"/>
    </xf>
    <xf numFmtId="0" fontId="10" fillId="7" borderId="8" xfId="0" applyFont="1" applyFill="1" applyBorder="1" applyAlignment="1">
      <alignment horizontal="center"/>
    </xf>
    <xf numFmtId="14" fontId="21" fillId="5" borderId="12" xfId="0" applyNumberFormat="1" applyFont="1" applyFill="1" applyBorder="1" applyAlignment="1" applyProtection="1">
      <alignment horizontal="right"/>
      <protection locked="0"/>
    </xf>
    <xf numFmtId="166" fontId="22" fillId="5" borderId="0" xfId="0" applyNumberFormat="1" applyFont="1" applyFill="1" applyBorder="1" applyAlignment="1">
      <alignment horizontal="right"/>
    </xf>
    <xf numFmtId="166" fontId="22" fillId="5" borderId="8" xfId="0" applyNumberFormat="1" applyFont="1" applyFill="1" applyBorder="1" applyAlignment="1" applyProtection="1">
      <alignment horizontal="right"/>
      <protection locked="0"/>
    </xf>
    <xf numFmtId="3" fontId="22" fillId="5" borderId="8" xfId="0" applyNumberFormat="1" applyFont="1" applyFill="1" applyBorder="1" applyAlignment="1">
      <alignment horizontal="right"/>
    </xf>
    <xf numFmtId="0" fontId="5" fillId="0" borderId="20" xfId="0" applyFont="1" applyFill="1" applyBorder="1" applyAlignment="1" applyProtection="1">
      <alignment horizontal="right"/>
    </xf>
    <xf numFmtId="0" fontId="5" fillId="0" borderId="5" xfId="0" applyFont="1" applyFill="1" applyBorder="1" applyAlignment="1" applyProtection="1">
      <alignment horizontal="right"/>
    </xf>
    <xf numFmtId="0" fontId="2" fillId="0" borderId="21" xfId="0" applyFont="1" applyFill="1" applyBorder="1" applyAlignment="1" applyProtection="1">
      <alignment horizontal="left"/>
    </xf>
    <xf numFmtId="0" fontId="2" fillId="0" borderId="6" xfId="0" applyFont="1" applyFill="1" applyBorder="1" applyAlignment="1" applyProtection="1">
      <alignment horizontal="right"/>
    </xf>
    <xf numFmtId="0" fontId="2" fillId="0" borderId="6" xfId="0" applyFont="1" applyFill="1" applyBorder="1" applyAlignment="1" applyProtection="1">
      <alignment horizontal="left"/>
    </xf>
    <xf numFmtId="49" fontId="2" fillId="0" borderId="0" xfId="0" applyNumberFormat="1" applyFont="1" applyFill="1" applyBorder="1" applyAlignment="1">
      <alignment horizontal="right"/>
    </xf>
    <xf numFmtId="49" fontId="2" fillId="0" borderId="0" xfId="0" applyNumberFormat="1" applyFont="1" applyFill="1" applyBorder="1" applyAlignment="1" applyProtection="1">
      <alignment horizontal="right"/>
      <protection locked="0"/>
    </xf>
    <xf numFmtId="0" fontId="2" fillId="0" borderId="40" xfId="0" applyFont="1" applyFill="1" applyBorder="1" applyAlignment="1">
      <alignment horizontal="left"/>
    </xf>
    <xf numFmtId="0" fontId="5" fillId="0" borderId="40" xfId="0" applyFont="1" applyFill="1" applyBorder="1" applyAlignment="1">
      <alignment horizontal="right"/>
    </xf>
    <xf numFmtId="0" fontId="0" fillId="0" borderId="40" xfId="0" applyFont="1" applyFill="1" applyBorder="1" applyAlignment="1">
      <alignment horizontal="right"/>
    </xf>
    <xf numFmtId="0" fontId="5" fillId="0" borderId="40" xfId="0" applyFont="1" applyFill="1" applyBorder="1" applyAlignment="1" applyProtection="1">
      <alignment horizontal="right"/>
      <protection locked="0"/>
    </xf>
    <xf numFmtId="0" fontId="5" fillId="0" borderId="40" xfId="0" applyFont="1" applyFill="1" applyBorder="1" applyAlignment="1">
      <alignment horizontal="center"/>
    </xf>
    <xf numFmtId="0" fontId="5" fillId="0" borderId="41" xfId="0" applyFont="1" applyFill="1" applyBorder="1" applyAlignment="1" applyProtection="1">
      <alignment horizontal="left"/>
      <protection locked="0"/>
    </xf>
    <xf numFmtId="0" fontId="5" fillId="0" borderId="41" xfId="0" applyFont="1" applyFill="1" applyBorder="1" applyAlignment="1" applyProtection="1">
      <alignment horizontal="right"/>
      <protection locked="0"/>
    </xf>
    <xf numFmtId="0" fontId="5" fillId="0" borderId="42" xfId="0" applyFont="1" applyFill="1" applyBorder="1" applyAlignment="1">
      <alignment horizontal="right"/>
    </xf>
    <xf numFmtId="0" fontId="5" fillId="0" borderId="42" xfId="0" applyFont="1" applyFill="1" applyBorder="1" applyAlignment="1" applyProtection="1">
      <alignment horizontal="right"/>
    </xf>
    <xf numFmtId="0" fontId="5" fillId="0" borderId="42" xfId="0" applyFont="1" applyFill="1" applyBorder="1" applyAlignment="1" applyProtection="1">
      <alignment horizontal="center"/>
    </xf>
    <xf numFmtId="3" fontId="5" fillId="0" borderId="42" xfId="0" applyNumberFormat="1" applyFont="1" applyFill="1" applyBorder="1" applyAlignment="1" applyProtection="1">
      <alignment horizontal="right"/>
      <protection locked="0"/>
    </xf>
    <xf numFmtId="0" fontId="32" fillId="6" borderId="7" xfId="0" applyFont="1" applyFill="1" applyBorder="1" applyProtection="1">
      <protection locked="0"/>
    </xf>
    <xf numFmtId="0" fontId="32" fillId="6" borderId="7" xfId="0" applyFont="1" applyFill="1" applyBorder="1"/>
    <xf numFmtId="0" fontId="32" fillId="6" borderId="7" xfId="0" applyFont="1" applyFill="1" applyBorder="1" applyAlignment="1">
      <alignment horizontal="left"/>
    </xf>
    <xf numFmtId="0" fontId="32" fillId="6" borderId="7" xfId="0" applyFont="1" applyFill="1" applyBorder="1" applyProtection="1"/>
    <xf numFmtId="0" fontId="33" fillId="6" borderId="7" xfId="0" applyFont="1" applyFill="1" applyBorder="1" applyProtection="1"/>
    <xf numFmtId="0" fontId="26" fillId="8" borderId="22" xfId="4" applyFill="1" applyBorder="1"/>
    <xf numFmtId="0" fontId="27" fillId="8" borderId="22" xfId="4" applyFont="1" applyFill="1" applyBorder="1" applyAlignment="1">
      <alignment horizontal="center"/>
    </xf>
    <xf numFmtId="0" fontId="26" fillId="8" borderId="43" xfId="4" applyFill="1" applyBorder="1"/>
    <xf numFmtId="0" fontId="26" fillId="8" borderId="44" xfId="4" applyFill="1" applyBorder="1"/>
    <xf numFmtId="0" fontId="26" fillId="8" borderId="45" xfId="4" applyFill="1" applyBorder="1"/>
    <xf numFmtId="0" fontId="27" fillId="8" borderId="23" xfId="4" applyFont="1" applyFill="1" applyBorder="1"/>
    <xf numFmtId="0" fontId="27" fillId="8" borderId="46" xfId="4" applyNumberFormat="1" applyFont="1" applyFill="1" applyBorder="1" applyAlignment="1">
      <alignment horizontal="center" wrapText="1"/>
    </xf>
    <xf numFmtId="0" fontId="27" fillId="8" borderId="47" xfId="4" applyNumberFormat="1" applyFont="1" applyFill="1" applyBorder="1" applyAlignment="1">
      <alignment horizontal="center" wrapText="1"/>
    </xf>
    <xf numFmtId="0" fontId="27" fillId="8" borderId="48" xfId="4" applyNumberFormat="1" applyFont="1" applyFill="1" applyBorder="1" applyAlignment="1">
      <alignment horizontal="center" wrapText="1"/>
    </xf>
    <xf numFmtId="0" fontId="27" fillId="8" borderId="49" xfId="4" applyNumberFormat="1" applyFont="1" applyFill="1" applyBorder="1" applyAlignment="1">
      <alignment horizontal="center" wrapText="1"/>
    </xf>
    <xf numFmtId="0" fontId="27" fillId="8" borderId="50" xfId="4" applyNumberFormat="1" applyFont="1" applyFill="1" applyBorder="1" applyAlignment="1">
      <alignment horizontal="center" wrapText="1"/>
    </xf>
    <xf numFmtId="0" fontId="27" fillId="8" borderId="23" xfId="4" applyNumberFormat="1" applyFont="1" applyFill="1" applyBorder="1" applyAlignment="1">
      <alignment horizontal="center" wrapText="1"/>
    </xf>
    <xf numFmtId="165" fontId="5" fillId="0" borderId="0" xfId="0" applyNumberFormat="1" applyFont="1" applyFill="1" applyBorder="1" applyAlignment="1" applyProtection="1">
      <alignment horizontal="right"/>
      <protection locked="0"/>
    </xf>
    <xf numFmtId="0" fontId="2" fillId="9" borderId="6" xfId="0" applyFont="1" applyFill="1" applyBorder="1" applyAlignment="1" applyProtection="1">
      <alignment horizontal="left"/>
    </xf>
    <xf numFmtId="0" fontId="2" fillId="9" borderId="0" xfId="0" applyFont="1" applyFill="1" applyBorder="1" applyAlignment="1" applyProtection="1">
      <alignment horizontal="right"/>
    </xf>
    <xf numFmtId="0" fontId="2" fillId="9" borderId="6" xfId="0" applyFont="1" applyFill="1" applyBorder="1" applyAlignment="1" applyProtection="1">
      <alignment horizontal="right"/>
    </xf>
    <xf numFmtId="0" fontId="2" fillId="9" borderId="4" xfId="0" applyFont="1" applyFill="1" applyBorder="1" applyAlignment="1" applyProtection="1">
      <alignment horizontal="right"/>
    </xf>
    <xf numFmtId="0" fontId="5" fillId="9" borderId="4" xfId="0" applyFont="1" applyFill="1" applyBorder="1" applyAlignment="1" applyProtection="1">
      <alignment horizontal="right"/>
    </xf>
    <xf numFmtId="3" fontId="0" fillId="9" borderId="4" xfId="0" applyNumberFormat="1" applyFill="1" applyBorder="1" applyAlignment="1" applyProtection="1">
      <alignment horizontal="right"/>
      <protection locked="0"/>
    </xf>
    <xf numFmtId="3" fontId="5" fillId="9" borderId="2" xfId="0" applyNumberFormat="1" applyFont="1" applyFill="1" applyBorder="1" applyAlignment="1" applyProtection="1">
      <alignment horizontal="right"/>
      <protection locked="0"/>
    </xf>
    <xf numFmtId="3" fontId="5" fillId="9" borderId="4" xfId="0" applyNumberFormat="1" applyFont="1" applyFill="1" applyBorder="1" applyAlignment="1" applyProtection="1">
      <alignment horizontal="left"/>
    </xf>
    <xf numFmtId="3" fontId="5" fillId="9" borderId="4" xfId="0" applyNumberFormat="1" applyFont="1" applyFill="1" applyBorder="1" applyAlignment="1" applyProtection="1">
      <alignment horizontal="right"/>
      <protection locked="0"/>
    </xf>
    <xf numFmtId="166" fontId="2" fillId="9" borderId="4" xfId="0" applyNumberFormat="1" applyFont="1" applyFill="1" applyBorder="1" applyAlignment="1" applyProtection="1">
      <alignment horizontal="right"/>
      <protection locked="0"/>
    </xf>
    <xf numFmtId="166" fontId="5" fillId="9" borderId="4" xfId="0" applyNumberFormat="1" applyFont="1" applyFill="1" applyBorder="1" applyAlignment="1" applyProtection="1">
      <alignment horizontal="right"/>
      <protection locked="0"/>
    </xf>
    <xf numFmtId="0" fontId="2" fillId="9" borderId="4" xfId="0" applyFont="1" applyFill="1" applyBorder="1" applyAlignment="1" applyProtection="1">
      <alignment horizontal="right"/>
      <protection locked="0"/>
    </xf>
    <xf numFmtId="0" fontId="0" fillId="2" borderId="0" xfId="0" applyFont="1" applyFill="1" applyAlignment="1">
      <alignment horizontal="right"/>
    </xf>
    <xf numFmtId="0" fontId="34" fillId="0" borderId="0" xfId="0" applyFont="1" applyFill="1" applyBorder="1" applyAlignment="1">
      <alignment horizontal="left"/>
    </xf>
    <xf numFmtId="0" fontId="34" fillId="0" borderId="0" xfId="0" applyFont="1" applyFill="1" applyBorder="1" applyAlignment="1">
      <alignment horizontal="right"/>
    </xf>
    <xf numFmtId="0" fontId="0" fillId="0" borderId="0" xfId="0" applyAlignment="1">
      <alignment horizontal="center"/>
    </xf>
    <xf numFmtId="0" fontId="0" fillId="0" borderId="7" xfId="0" applyFont="1" applyFill="1" applyBorder="1" applyAlignment="1" applyProtection="1">
      <alignment horizontal="left"/>
      <protection locked="0"/>
    </xf>
    <xf numFmtId="0" fontId="2" fillId="10" borderId="0" xfId="0" applyFont="1" applyFill="1" applyAlignment="1">
      <alignment horizontal="center"/>
    </xf>
    <xf numFmtId="0" fontId="2" fillId="11" borderId="0" xfId="0" applyFont="1" applyFill="1" applyAlignment="1">
      <alignment horizontal="center"/>
    </xf>
    <xf numFmtId="0" fontId="2" fillId="12" borderId="0" xfId="0" applyFont="1" applyFill="1" applyAlignment="1">
      <alignment horizontal="center"/>
    </xf>
    <xf numFmtId="0" fontId="2" fillId="8" borderId="0" xfId="0" applyFont="1" applyFill="1" applyAlignment="1">
      <alignment horizontal="center"/>
    </xf>
    <xf numFmtId="0" fontId="2" fillId="13" borderId="0" xfId="0" applyFont="1" applyFill="1" applyAlignment="1">
      <alignment horizontal="center"/>
    </xf>
    <xf numFmtId="0" fontId="2" fillId="14" borderId="0" xfId="0" applyFont="1" applyFill="1" applyAlignment="1">
      <alignment horizontal="center"/>
    </xf>
    <xf numFmtId="0" fontId="0" fillId="0" borderId="0" xfId="0" applyFont="1" applyFill="1" applyBorder="1" applyAlignment="1" applyProtection="1">
      <alignment horizontal="right"/>
      <protection locked="0"/>
    </xf>
    <xf numFmtId="0" fontId="0" fillId="15" borderId="51" xfId="0" applyFill="1" applyBorder="1"/>
    <xf numFmtId="0" fontId="0" fillId="0" borderId="51" xfId="0" applyBorder="1"/>
    <xf numFmtId="9" fontId="0" fillId="0" borderId="51" xfId="0" applyNumberFormat="1" applyBorder="1"/>
    <xf numFmtId="2" fontId="0" fillId="0" borderId="51" xfId="0" applyNumberFormat="1" applyBorder="1"/>
    <xf numFmtId="3" fontId="0" fillId="0" borderId="51" xfId="0" applyNumberFormat="1" applyBorder="1"/>
    <xf numFmtId="0" fontId="2" fillId="14" borderId="51" xfId="0" applyFont="1" applyFill="1" applyBorder="1" applyAlignment="1">
      <alignment horizontal="center"/>
    </xf>
    <xf numFmtId="2" fontId="2" fillId="14" borderId="51" xfId="0" applyNumberFormat="1" applyFont="1" applyFill="1" applyBorder="1" applyAlignment="1">
      <alignment horizontal="center"/>
    </xf>
    <xf numFmtId="0" fontId="0" fillId="0" borderId="0" xfId="0" applyFont="1" applyFill="1" applyBorder="1" applyAlignment="1" applyProtection="1">
      <alignment horizontal="left"/>
      <protection locked="0"/>
    </xf>
    <xf numFmtId="0" fontId="3" fillId="10" borderId="0" xfId="0" applyFont="1" applyFill="1" applyBorder="1" applyAlignment="1">
      <alignment horizontal="center"/>
    </xf>
    <xf numFmtId="3" fontId="3" fillId="10" borderId="8" xfId="0" applyNumberFormat="1" applyFont="1" applyFill="1" applyBorder="1"/>
    <xf numFmtId="0" fontId="4" fillId="10" borderId="7" xfId="0" applyFont="1" applyFill="1" applyBorder="1" applyAlignment="1">
      <alignment horizontal="left"/>
    </xf>
    <xf numFmtId="0" fontId="4" fillId="16" borderId="7" xfId="0" applyFont="1" applyFill="1" applyBorder="1" applyAlignment="1">
      <alignment horizontal="left"/>
    </xf>
    <xf numFmtId="0" fontId="4" fillId="16" borderId="0" xfId="0" applyFont="1" applyFill="1" applyBorder="1" applyAlignment="1">
      <alignment horizontal="center"/>
    </xf>
    <xf numFmtId="3" fontId="4" fillId="16" borderId="0" xfId="1" applyNumberFormat="1" applyFont="1" applyFill="1" applyBorder="1" applyAlignment="1">
      <alignment horizontal="right"/>
    </xf>
    <xf numFmtId="3" fontId="4" fillId="16" borderId="8" xfId="1" applyNumberFormat="1" applyFont="1" applyFill="1" applyBorder="1"/>
    <xf numFmtId="0" fontId="3" fillId="16" borderId="7" xfId="0" applyFont="1" applyFill="1" applyBorder="1"/>
    <xf numFmtId="0" fontId="4" fillId="16" borderId="0" xfId="0" applyFont="1" applyFill="1" applyBorder="1" applyAlignment="1">
      <alignment horizontal="right"/>
    </xf>
    <xf numFmtId="3" fontId="3" fillId="16" borderId="0" xfId="1" applyNumberFormat="1" applyFont="1" applyFill="1" applyBorder="1"/>
    <xf numFmtId="3" fontId="3" fillId="16" borderId="8" xfId="1" applyNumberFormat="1" applyFont="1" applyFill="1" applyBorder="1"/>
    <xf numFmtId="0" fontId="3" fillId="16" borderId="0" xfId="0" applyFont="1" applyFill="1" applyBorder="1" applyAlignment="1">
      <alignment horizontal="center"/>
    </xf>
    <xf numFmtId="14" fontId="2" fillId="0" borderId="0" xfId="0" applyNumberFormat="1" applyFont="1"/>
    <xf numFmtId="0" fontId="35" fillId="7" borderId="18" xfId="0" applyFont="1" applyFill="1" applyBorder="1" applyAlignment="1">
      <alignment vertical="top"/>
    </xf>
    <xf numFmtId="0" fontId="2" fillId="0" borderId="0" xfId="0" applyFont="1"/>
    <xf numFmtId="168" fontId="37" fillId="0" borderId="0" xfId="0" applyNumberFormat="1" applyFont="1" applyFill="1" applyBorder="1" applyAlignment="1" applyProtection="1">
      <alignment horizontal="right"/>
      <protection locked="0"/>
    </xf>
    <xf numFmtId="9" fontId="37" fillId="0" borderId="0" xfId="5" applyFont="1" applyFill="1" applyBorder="1" applyAlignment="1" applyProtection="1">
      <alignment horizontal="right"/>
      <protection locked="0"/>
    </xf>
    <xf numFmtId="0" fontId="38" fillId="0" borderId="0" xfId="7"/>
    <xf numFmtId="0" fontId="5" fillId="0" borderId="0" xfId="0" applyFont="1" applyAlignment="1" applyProtection="1">
      <alignment horizontal="right"/>
      <protection locked="0"/>
    </xf>
    <xf numFmtId="165" fontId="5" fillId="0" borderId="0" xfId="0" applyNumberFormat="1" applyFont="1" applyAlignment="1" applyProtection="1">
      <alignment horizontal="right"/>
      <protection locked="0"/>
    </xf>
    <xf numFmtId="0" fontId="39" fillId="0" borderId="0" xfId="0" applyFont="1" applyAlignment="1"/>
    <xf numFmtId="0" fontId="2" fillId="17" borderId="0" xfId="0" applyFont="1" applyFill="1" applyAlignment="1">
      <alignment horizontal="center"/>
    </xf>
    <xf numFmtId="0" fontId="2" fillId="18" borderId="0" xfId="0" applyFont="1" applyFill="1" applyAlignment="1">
      <alignment horizontal="center"/>
    </xf>
    <xf numFmtId="0" fontId="2" fillId="19" borderId="0" xfId="0" applyFont="1" applyFill="1" applyAlignment="1">
      <alignment horizontal="center"/>
    </xf>
    <xf numFmtId="0" fontId="2" fillId="20" borderId="0" xfId="0" applyFont="1" applyFill="1" applyAlignment="1">
      <alignment horizontal="center"/>
    </xf>
    <xf numFmtId="0" fontId="2" fillId="21" borderId="0" xfId="0" applyFont="1" applyFill="1" applyAlignment="1">
      <alignment horizontal="center"/>
    </xf>
    <xf numFmtId="0" fontId="27" fillId="8" borderId="17" xfId="4" applyFont="1" applyFill="1" applyBorder="1" applyAlignment="1">
      <alignment horizontal="center"/>
    </xf>
    <xf numFmtId="0" fontId="27" fillId="8" borderId="16" xfId="4" applyFont="1" applyFill="1" applyBorder="1" applyAlignment="1">
      <alignment horizontal="center"/>
    </xf>
    <xf numFmtId="0" fontId="27" fillId="8" borderId="18" xfId="4" applyFont="1" applyFill="1" applyBorder="1" applyAlignment="1">
      <alignment horizontal="center"/>
    </xf>
  </cellXfs>
  <cellStyles count="8">
    <cellStyle name="Comma" xfId="1" builtinId="3"/>
    <cellStyle name="Comma 2" xfId="2" xr:uid="{00000000-0005-0000-0000-000001000000}"/>
    <cellStyle name="Currency" xfId="3" builtinId="4"/>
    <cellStyle name="Hyperlink" xfId="7" builtinId="8"/>
    <cellStyle name="Normal" xfId="0" builtinId="0"/>
    <cellStyle name="Normal 2" xfId="4" xr:uid="{00000000-0005-0000-0000-000004000000}"/>
    <cellStyle name="Percent" xfId="5" builtinId="5"/>
    <cellStyle name="Percent 2" xfId="6" xr:uid="{00000000-0005-0000-0000-000006000000}"/>
  </cellStyles>
  <dxfs count="24">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2</xdr:col>
      <xdr:colOff>9525</xdr:colOff>
      <xdr:row>1</xdr:row>
      <xdr:rowOff>0</xdr:rowOff>
    </xdr:from>
    <xdr:to>
      <xdr:col>3</xdr:col>
      <xdr:colOff>358775</xdr:colOff>
      <xdr:row>1</xdr:row>
      <xdr:rowOff>209550</xdr:rowOff>
    </xdr:to>
    <xdr:sp macro="" textlink="">
      <xdr:nvSpPr>
        <xdr:cNvPr id="1048" name="Button 24" hidden="1">
          <a:extLst>
            <a:ext uri="{63B3BB69-23CF-44E3-9099-C40C66FF867C}">
              <a14:compatExt xmlns:a14="http://schemas.microsoft.com/office/drawing/2010/main"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w="9525">
          <a:miter lim="800000"/>
          <a:headEnd/>
          <a:tailEnd/>
        </a:ln>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LinePrinter"/>
            </a:rPr>
            <a:t>Consultants (02)</a:t>
          </a:r>
        </a:p>
      </xdr:txBody>
    </xdr:sp>
    <xdr:clientData fPrintsWithSheet="0"/>
  </xdr:twoCellAnchor>
  <xdr:twoCellAnchor editAs="oneCell">
    <xdr:from>
      <xdr:col>3</xdr:col>
      <xdr:colOff>552450</xdr:colOff>
      <xdr:row>1</xdr:row>
      <xdr:rowOff>0</xdr:rowOff>
    </xdr:from>
    <xdr:to>
      <xdr:col>4</xdr:col>
      <xdr:colOff>590550</xdr:colOff>
      <xdr:row>1</xdr:row>
      <xdr:rowOff>209550</xdr:rowOff>
    </xdr:to>
    <xdr:sp macro="" textlink="">
      <xdr:nvSpPr>
        <xdr:cNvPr id="1049" name="Button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w="9525">
          <a:miter lim="800000"/>
          <a:headEnd/>
          <a:tailEnd/>
        </a:ln>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LinePrinter"/>
            </a:rPr>
            <a:t>Other (03)</a:t>
          </a:r>
        </a:p>
      </xdr:txBody>
    </xdr:sp>
    <xdr:clientData fPrintsWithSheet="0"/>
  </xdr:twoCellAnchor>
  <xdr:twoCellAnchor editAs="oneCell">
    <xdr:from>
      <xdr:col>4</xdr:col>
      <xdr:colOff>762000</xdr:colOff>
      <xdr:row>1</xdr:row>
      <xdr:rowOff>0</xdr:rowOff>
    </xdr:from>
    <xdr:to>
      <xdr:col>5</xdr:col>
      <xdr:colOff>606425</xdr:colOff>
      <xdr:row>1</xdr:row>
      <xdr:rowOff>209550</xdr:rowOff>
    </xdr:to>
    <xdr:sp macro="" textlink="">
      <xdr:nvSpPr>
        <xdr:cNvPr id="1050" name="Button 26" hidden="1">
          <a:extLst>
            <a:ext uri="{63B3BB69-23CF-44E3-9099-C40C66FF867C}">
              <a14:compatExt xmlns:a14="http://schemas.microsoft.com/office/drawing/2010/main"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w="9525">
          <a:miter lim="800000"/>
          <a:headEnd/>
          <a:tailEnd/>
        </a:ln>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LinePrinter"/>
            </a:rPr>
            <a:t>Travel (04)</a:t>
          </a:r>
        </a:p>
      </xdr:txBody>
    </xdr:sp>
    <xdr:clientData fPrintsWithSheet="0"/>
  </xdr:twoCellAnchor>
  <xdr:twoCellAnchor editAs="oneCell">
    <xdr:from>
      <xdr:col>6</xdr:col>
      <xdr:colOff>114300</xdr:colOff>
      <xdr:row>1</xdr:row>
      <xdr:rowOff>0</xdr:rowOff>
    </xdr:from>
    <xdr:to>
      <xdr:col>8</xdr:col>
      <xdr:colOff>381000</xdr:colOff>
      <xdr:row>1</xdr:row>
      <xdr:rowOff>209550</xdr:rowOff>
    </xdr:to>
    <xdr:sp macro="" textlink="">
      <xdr:nvSpPr>
        <xdr:cNvPr id="1051" name="Button 27" hidden="1">
          <a:extLst>
            <a:ext uri="{63B3BB69-23CF-44E3-9099-C40C66FF867C}">
              <a14:compatExt xmlns:a14="http://schemas.microsoft.com/office/drawing/2010/main"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w="9525">
          <a:miter lim="800000"/>
          <a:headEnd/>
          <a:tailEnd/>
        </a:ln>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LinePrinter"/>
            </a:rPr>
            <a:t>Supplies, Equipment (05, 06)</a:t>
          </a:r>
        </a:p>
      </xdr:txBody>
    </xdr:sp>
    <xdr:clientData fPrintsWithSheet="0"/>
  </xdr:twoCellAnchor>
  <xdr:twoCellAnchor editAs="oneCell">
    <xdr:from>
      <xdr:col>8</xdr:col>
      <xdr:colOff>476250</xdr:colOff>
      <xdr:row>1</xdr:row>
      <xdr:rowOff>0</xdr:rowOff>
    </xdr:from>
    <xdr:to>
      <xdr:col>9</xdr:col>
      <xdr:colOff>419100</xdr:colOff>
      <xdr:row>1</xdr:row>
      <xdr:rowOff>209550</xdr:rowOff>
    </xdr:to>
    <xdr:sp macro="" textlink="">
      <xdr:nvSpPr>
        <xdr:cNvPr id="1053" name="Button 29" hidden="1">
          <a:extLst>
            <a:ext uri="{63B3BB69-23CF-44E3-9099-C40C66FF867C}">
              <a14:compatExt xmlns:a14="http://schemas.microsoft.com/office/drawing/2010/main"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w="9525">
          <a:miter lim="800000"/>
          <a:headEnd/>
          <a:tailEnd/>
        </a:ln>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LinePrinter"/>
            </a:rPr>
            <a:t>Student (08)</a:t>
          </a:r>
        </a:p>
      </xdr:txBody>
    </xdr:sp>
    <xdr:clientData fPrintsWithSheet="0"/>
  </xdr:twoCellAnchor>
  <xdr:twoCellAnchor editAs="oneCell">
    <xdr:from>
      <xdr:col>9</xdr:col>
      <xdr:colOff>561975</xdr:colOff>
      <xdr:row>1</xdr:row>
      <xdr:rowOff>0</xdr:rowOff>
    </xdr:from>
    <xdr:to>
      <xdr:col>10</xdr:col>
      <xdr:colOff>514350</xdr:colOff>
      <xdr:row>1</xdr:row>
      <xdr:rowOff>209550</xdr:rowOff>
    </xdr:to>
    <xdr:sp macro="" textlink="">
      <xdr:nvSpPr>
        <xdr:cNvPr id="1054" name="Button 30" hidden="1">
          <a:extLst>
            <a:ext uri="{63B3BB69-23CF-44E3-9099-C40C66FF867C}">
              <a14:compatExt xmlns:a14="http://schemas.microsoft.com/office/drawing/2010/main"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w="9525">
          <a:miter lim="800000"/>
          <a:headEnd/>
          <a:tailEnd/>
        </a:ln>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LinePrinter"/>
            </a:rPr>
            <a:t>Subcontracts</a:t>
          </a:r>
        </a:p>
      </xdr:txBody>
    </xdr:sp>
    <xdr:clientData fPrintsWithSheet="0"/>
  </xdr:twoCellAnchor>
  <xdr:twoCellAnchor editAs="oneCell">
    <xdr:from>
      <xdr:col>10</xdr:col>
      <xdr:colOff>666750</xdr:colOff>
      <xdr:row>1</xdr:row>
      <xdr:rowOff>0</xdr:rowOff>
    </xdr:from>
    <xdr:to>
      <xdr:col>11</xdr:col>
      <xdr:colOff>533400</xdr:colOff>
      <xdr:row>1</xdr:row>
      <xdr:rowOff>209550</xdr:rowOff>
    </xdr:to>
    <xdr:sp macro="" textlink="">
      <xdr:nvSpPr>
        <xdr:cNvPr id="1055" name="Button 31" hidden="1">
          <a:extLst>
            <a:ext uri="{63B3BB69-23CF-44E3-9099-C40C66FF867C}">
              <a14:compatExt xmlns:a14="http://schemas.microsoft.com/office/drawing/2010/main"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w="9525">
          <a:miter lim="800000"/>
          <a:headEnd/>
          <a:tailEnd/>
        </a:ln>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LinePrinter"/>
            </a:rPr>
            <a:t>Indirect</a:t>
          </a:r>
        </a:p>
      </xdr:txBody>
    </xdr:sp>
    <xdr:clientData fPrintsWithSheet="0"/>
  </xdr:twoCellAnchor>
  <xdr:twoCellAnchor editAs="oneCell">
    <xdr:from>
      <xdr:col>11</xdr:col>
      <xdr:colOff>657225</xdr:colOff>
      <xdr:row>1</xdr:row>
      <xdr:rowOff>0</xdr:rowOff>
    </xdr:from>
    <xdr:to>
      <xdr:col>13</xdr:col>
      <xdr:colOff>0</xdr:colOff>
      <xdr:row>1</xdr:row>
      <xdr:rowOff>209550</xdr:rowOff>
    </xdr:to>
    <xdr:sp macro="" textlink="">
      <xdr:nvSpPr>
        <xdr:cNvPr id="1056" name="Button 32" hidden="1">
          <a:extLst>
            <a:ext uri="{63B3BB69-23CF-44E3-9099-C40C66FF867C}">
              <a14:compatExt xmlns:a14="http://schemas.microsoft.com/office/drawing/2010/main"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w="9525">
          <a:miter lim="800000"/>
          <a:headEnd/>
          <a:tailEnd/>
        </a:ln>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LinePrinter"/>
            </a:rPr>
            <a:t>Totals</a:t>
          </a:r>
        </a:p>
      </xdr:txBody>
    </xdr:sp>
    <xdr:clientData fPrintsWithSheet="0"/>
  </xdr:twoCellAnchor>
  <xdr:twoCellAnchor editAs="oneCell">
    <xdr:from>
      <xdr:col>0</xdr:col>
      <xdr:colOff>314325</xdr:colOff>
      <xdr:row>1</xdr:row>
      <xdr:rowOff>0</xdr:rowOff>
    </xdr:from>
    <xdr:to>
      <xdr:col>1</xdr:col>
      <xdr:colOff>666750</xdr:colOff>
      <xdr:row>1</xdr:row>
      <xdr:rowOff>209550</xdr:rowOff>
    </xdr:to>
    <xdr:sp macro="" textlink="">
      <xdr:nvSpPr>
        <xdr:cNvPr id="1057" name="Button 33" hidden="1">
          <a:extLst>
            <a:ext uri="{63B3BB69-23CF-44E3-9099-C40C66FF867C}">
              <a14:compatExt xmlns:a14="http://schemas.microsoft.com/office/drawing/2010/main"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w="9525">
          <a:miter lim="800000"/>
          <a:headEnd/>
          <a:tailEnd/>
        </a:ln>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LinePrinter"/>
            </a:rPr>
            <a:t>Personnel (01,07)</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3</xdr:col>
      <xdr:colOff>333375</xdr:colOff>
      <xdr:row>1</xdr:row>
      <xdr:rowOff>209550</xdr:rowOff>
    </xdr:to>
    <xdr:sp macro="" textlink="">
      <xdr:nvSpPr>
        <xdr:cNvPr id="2070" name="Button 22" hidden="1">
          <a:extLst>
            <a:ext uri="{63B3BB69-23CF-44E3-9099-C40C66FF867C}">
              <a14:compatExt xmlns:a14="http://schemas.microsoft.com/office/drawing/2010/main" spid="_x0000_s2070"/>
            </a:ext>
            <a:ext uri="{FF2B5EF4-FFF2-40B4-BE49-F238E27FC236}">
              <a16:creationId xmlns:a16="http://schemas.microsoft.com/office/drawing/2014/main" id="{00000000-0008-0000-0200-000016080000}"/>
            </a:ext>
          </a:extLst>
        </xdr:cNvPr>
        <xdr:cNvSpPr/>
      </xdr:nvSpPr>
      <xdr:spPr bwMode="auto">
        <a:xfrm>
          <a:off x="0" y="0"/>
          <a:ext cx="0" cy="0"/>
        </a:xfrm>
        <a:prstGeom prst="rect">
          <a:avLst/>
        </a:prstGeom>
        <a:noFill/>
        <a:ln w="9525">
          <a:miter lim="800000"/>
          <a:headEnd/>
          <a:tailEnd/>
        </a:ln>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LinePrinter"/>
            </a:rPr>
            <a:t>Consultants (02)</a:t>
          </a:r>
        </a:p>
      </xdr:txBody>
    </xdr:sp>
    <xdr:clientData fPrintsWithSheet="0"/>
  </xdr:twoCellAnchor>
  <xdr:twoCellAnchor editAs="oneCell">
    <xdr:from>
      <xdr:col>3</xdr:col>
      <xdr:colOff>476250</xdr:colOff>
      <xdr:row>1</xdr:row>
      <xdr:rowOff>0</xdr:rowOff>
    </xdr:from>
    <xdr:to>
      <xdr:col>4</xdr:col>
      <xdr:colOff>514350</xdr:colOff>
      <xdr:row>1</xdr:row>
      <xdr:rowOff>209550</xdr:rowOff>
    </xdr:to>
    <xdr:sp macro="" textlink="">
      <xdr:nvSpPr>
        <xdr:cNvPr id="2071" name="Button 23" hidden="1">
          <a:extLst>
            <a:ext uri="{63B3BB69-23CF-44E3-9099-C40C66FF867C}">
              <a14:compatExt xmlns:a14="http://schemas.microsoft.com/office/drawing/2010/main" spid="_x0000_s2071"/>
            </a:ext>
            <a:ext uri="{FF2B5EF4-FFF2-40B4-BE49-F238E27FC236}">
              <a16:creationId xmlns:a16="http://schemas.microsoft.com/office/drawing/2014/main" id="{00000000-0008-0000-0200-000017080000}"/>
            </a:ext>
          </a:extLst>
        </xdr:cNvPr>
        <xdr:cNvSpPr/>
      </xdr:nvSpPr>
      <xdr:spPr bwMode="auto">
        <a:xfrm>
          <a:off x="0" y="0"/>
          <a:ext cx="0" cy="0"/>
        </a:xfrm>
        <a:prstGeom prst="rect">
          <a:avLst/>
        </a:prstGeom>
        <a:noFill/>
        <a:ln w="9525">
          <a:miter lim="800000"/>
          <a:headEnd/>
          <a:tailEnd/>
        </a:ln>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LinePrinter"/>
            </a:rPr>
            <a:t>Other (03)</a:t>
          </a:r>
        </a:p>
      </xdr:txBody>
    </xdr:sp>
    <xdr:clientData fPrintsWithSheet="0"/>
  </xdr:twoCellAnchor>
  <xdr:twoCellAnchor editAs="oneCell">
    <xdr:from>
      <xdr:col>4</xdr:col>
      <xdr:colOff>657225</xdr:colOff>
      <xdr:row>1</xdr:row>
      <xdr:rowOff>0</xdr:rowOff>
    </xdr:from>
    <xdr:to>
      <xdr:col>5</xdr:col>
      <xdr:colOff>495300</xdr:colOff>
      <xdr:row>1</xdr:row>
      <xdr:rowOff>209550</xdr:rowOff>
    </xdr:to>
    <xdr:sp macro="" textlink="">
      <xdr:nvSpPr>
        <xdr:cNvPr id="2072" name="Button 24" hidden="1">
          <a:extLst>
            <a:ext uri="{63B3BB69-23CF-44E3-9099-C40C66FF867C}">
              <a14:compatExt xmlns:a14="http://schemas.microsoft.com/office/drawing/2010/main" spid="_x0000_s2072"/>
            </a:ext>
            <a:ext uri="{FF2B5EF4-FFF2-40B4-BE49-F238E27FC236}">
              <a16:creationId xmlns:a16="http://schemas.microsoft.com/office/drawing/2014/main" id="{00000000-0008-0000-0200-000018080000}"/>
            </a:ext>
          </a:extLst>
        </xdr:cNvPr>
        <xdr:cNvSpPr/>
      </xdr:nvSpPr>
      <xdr:spPr bwMode="auto">
        <a:xfrm>
          <a:off x="0" y="0"/>
          <a:ext cx="0" cy="0"/>
        </a:xfrm>
        <a:prstGeom prst="rect">
          <a:avLst/>
        </a:prstGeom>
        <a:noFill/>
        <a:ln w="9525">
          <a:miter lim="800000"/>
          <a:headEnd/>
          <a:tailEnd/>
        </a:ln>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LinePrinter"/>
            </a:rPr>
            <a:t>Travel (04)</a:t>
          </a:r>
        </a:p>
      </xdr:txBody>
    </xdr:sp>
    <xdr:clientData fPrintsWithSheet="0"/>
  </xdr:twoCellAnchor>
  <xdr:twoCellAnchor editAs="oneCell">
    <xdr:from>
      <xdr:col>8</xdr:col>
      <xdr:colOff>342900</xdr:colOff>
      <xdr:row>1</xdr:row>
      <xdr:rowOff>0</xdr:rowOff>
    </xdr:from>
    <xdr:to>
      <xdr:col>9</xdr:col>
      <xdr:colOff>285750</xdr:colOff>
      <xdr:row>1</xdr:row>
      <xdr:rowOff>209550</xdr:rowOff>
    </xdr:to>
    <xdr:sp macro="" textlink="">
      <xdr:nvSpPr>
        <xdr:cNvPr id="2075" name="Button 27" hidden="1">
          <a:extLst>
            <a:ext uri="{63B3BB69-23CF-44E3-9099-C40C66FF867C}">
              <a14:compatExt xmlns:a14="http://schemas.microsoft.com/office/drawing/2010/main" spid="_x0000_s2075"/>
            </a:ext>
            <a:ext uri="{FF2B5EF4-FFF2-40B4-BE49-F238E27FC236}">
              <a16:creationId xmlns:a16="http://schemas.microsoft.com/office/drawing/2014/main" id="{00000000-0008-0000-0200-00001B080000}"/>
            </a:ext>
          </a:extLst>
        </xdr:cNvPr>
        <xdr:cNvSpPr/>
      </xdr:nvSpPr>
      <xdr:spPr bwMode="auto">
        <a:xfrm>
          <a:off x="0" y="0"/>
          <a:ext cx="0" cy="0"/>
        </a:xfrm>
        <a:prstGeom prst="rect">
          <a:avLst/>
        </a:prstGeom>
        <a:noFill/>
        <a:ln w="9525">
          <a:miter lim="800000"/>
          <a:headEnd/>
          <a:tailEnd/>
        </a:ln>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LinePrinter"/>
            </a:rPr>
            <a:t>Student (08)</a:t>
          </a:r>
        </a:p>
      </xdr:txBody>
    </xdr:sp>
    <xdr:clientData fPrintsWithSheet="0"/>
  </xdr:twoCellAnchor>
  <xdr:twoCellAnchor editAs="oneCell">
    <xdr:from>
      <xdr:col>9</xdr:col>
      <xdr:colOff>419100</xdr:colOff>
      <xdr:row>1</xdr:row>
      <xdr:rowOff>0</xdr:rowOff>
    </xdr:from>
    <xdr:to>
      <xdr:col>10</xdr:col>
      <xdr:colOff>371475</xdr:colOff>
      <xdr:row>1</xdr:row>
      <xdr:rowOff>209550</xdr:rowOff>
    </xdr:to>
    <xdr:sp macro="" textlink="">
      <xdr:nvSpPr>
        <xdr:cNvPr id="2076" name="Button 28" hidden="1">
          <a:extLst>
            <a:ext uri="{63B3BB69-23CF-44E3-9099-C40C66FF867C}">
              <a14:compatExt xmlns:a14="http://schemas.microsoft.com/office/drawing/2010/main" spid="_x0000_s2076"/>
            </a:ext>
            <a:ext uri="{FF2B5EF4-FFF2-40B4-BE49-F238E27FC236}">
              <a16:creationId xmlns:a16="http://schemas.microsoft.com/office/drawing/2014/main" id="{00000000-0008-0000-0200-00001C080000}"/>
            </a:ext>
          </a:extLst>
        </xdr:cNvPr>
        <xdr:cNvSpPr/>
      </xdr:nvSpPr>
      <xdr:spPr bwMode="auto">
        <a:xfrm>
          <a:off x="0" y="0"/>
          <a:ext cx="0" cy="0"/>
        </a:xfrm>
        <a:prstGeom prst="rect">
          <a:avLst/>
        </a:prstGeom>
        <a:noFill/>
        <a:ln w="9525">
          <a:miter lim="800000"/>
          <a:headEnd/>
          <a:tailEnd/>
        </a:ln>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LinePrinter"/>
            </a:rPr>
            <a:t>Subcontracts</a:t>
          </a:r>
        </a:p>
      </xdr:txBody>
    </xdr:sp>
    <xdr:clientData fPrintsWithSheet="0"/>
  </xdr:twoCellAnchor>
  <xdr:twoCellAnchor editAs="oneCell">
    <xdr:from>
      <xdr:col>10</xdr:col>
      <xdr:colOff>504825</xdr:colOff>
      <xdr:row>1</xdr:row>
      <xdr:rowOff>0</xdr:rowOff>
    </xdr:from>
    <xdr:to>
      <xdr:col>11</xdr:col>
      <xdr:colOff>371475</xdr:colOff>
      <xdr:row>1</xdr:row>
      <xdr:rowOff>209550</xdr:rowOff>
    </xdr:to>
    <xdr:sp macro="" textlink="">
      <xdr:nvSpPr>
        <xdr:cNvPr id="2077" name="Button 29" hidden="1">
          <a:extLst>
            <a:ext uri="{63B3BB69-23CF-44E3-9099-C40C66FF867C}">
              <a14:compatExt xmlns:a14="http://schemas.microsoft.com/office/drawing/2010/main" spid="_x0000_s2077"/>
            </a:ext>
            <a:ext uri="{FF2B5EF4-FFF2-40B4-BE49-F238E27FC236}">
              <a16:creationId xmlns:a16="http://schemas.microsoft.com/office/drawing/2014/main" id="{00000000-0008-0000-0200-00001D080000}"/>
            </a:ext>
          </a:extLst>
        </xdr:cNvPr>
        <xdr:cNvSpPr/>
      </xdr:nvSpPr>
      <xdr:spPr bwMode="auto">
        <a:xfrm>
          <a:off x="0" y="0"/>
          <a:ext cx="0" cy="0"/>
        </a:xfrm>
        <a:prstGeom prst="rect">
          <a:avLst/>
        </a:prstGeom>
        <a:noFill/>
        <a:ln w="9525">
          <a:miter lim="800000"/>
          <a:headEnd/>
          <a:tailEnd/>
        </a:ln>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LinePrinter"/>
            </a:rPr>
            <a:t>Indirect</a:t>
          </a:r>
        </a:p>
      </xdr:txBody>
    </xdr:sp>
    <xdr:clientData fPrintsWithSheet="0"/>
  </xdr:twoCellAnchor>
  <xdr:twoCellAnchor editAs="oneCell">
    <xdr:from>
      <xdr:col>11</xdr:col>
      <xdr:colOff>504825</xdr:colOff>
      <xdr:row>1</xdr:row>
      <xdr:rowOff>0</xdr:rowOff>
    </xdr:from>
    <xdr:to>
      <xdr:col>12</xdr:col>
      <xdr:colOff>419100</xdr:colOff>
      <xdr:row>1</xdr:row>
      <xdr:rowOff>209550</xdr:rowOff>
    </xdr:to>
    <xdr:sp macro="" textlink="">
      <xdr:nvSpPr>
        <xdr:cNvPr id="2078" name="Button 30" hidden="1">
          <a:extLst>
            <a:ext uri="{63B3BB69-23CF-44E3-9099-C40C66FF867C}">
              <a14:compatExt xmlns:a14="http://schemas.microsoft.com/office/drawing/2010/main" spid="_x0000_s2078"/>
            </a:ext>
            <a:ext uri="{FF2B5EF4-FFF2-40B4-BE49-F238E27FC236}">
              <a16:creationId xmlns:a16="http://schemas.microsoft.com/office/drawing/2014/main" id="{00000000-0008-0000-0200-00001E080000}"/>
            </a:ext>
          </a:extLst>
        </xdr:cNvPr>
        <xdr:cNvSpPr/>
      </xdr:nvSpPr>
      <xdr:spPr bwMode="auto">
        <a:xfrm>
          <a:off x="0" y="0"/>
          <a:ext cx="0" cy="0"/>
        </a:xfrm>
        <a:prstGeom prst="rect">
          <a:avLst/>
        </a:prstGeom>
        <a:noFill/>
        <a:ln w="9525">
          <a:miter lim="800000"/>
          <a:headEnd/>
          <a:tailEnd/>
        </a:ln>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LinePrinter"/>
            </a:rPr>
            <a:t>Totals</a:t>
          </a:r>
        </a:p>
      </xdr:txBody>
    </xdr:sp>
    <xdr:clientData fPrintsWithSheet="0"/>
  </xdr:twoCellAnchor>
  <xdr:twoCellAnchor editAs="oneCell">
    <xdr:from>
      <xdr:col>0</xdr:col>
      <xdr:colOff>314325</xdr:colOff>
      <xdr:row>1</xdr:row>
      <xdr:rowOff>0</xdr:rowOff>
    </xdr:from>
    <xdr:to>
      <xdr:col>1</xdr:col>
      <xdr:colOff>666750</xdr:colOff>
      <xdr:row>1</xdr:row>
      <xdr:rowOff>209550</xdr:rowOff>
    </xdr:to>
    <xdr:sp macro="" textlink="">
      <xdr:nvSpPr>
        <xdr:cNvPr id="2079" name="Button 31" hidden="1">
          <a:extLst>
            <a:ext uri="{63B3BB69-23CF-44E3-9099-C40C66FF867C}">
              <a14:compatExt xmlns:a14="http://schemas.microsoft.com/office/drawing/2010/main" spid="_x0000_s2079"/>
            </a:ext>
            <a:ext uri="{FF2B5EF4-FFF2-40B4-BE49-F238E27FC236}">
              <a16:creationId xmlns:a16="http://schemas.microsoft.com/office/drawing/2014/main" id="{00000000-0008-0000-0200-00001F080000}"/>
            </a:ext>
          </a:extLst>
        </xdr:cNvPr>
        <xdr:cNvSpPr/>
      </xdr:nvSpPr>
      <xdr:spPr bwMode="auto">
        <a:xfrm>
          <a:off x="0" y="0"/>
          <a:ext cx="0" cy="0"/>
        </a:xfrm>
        <a:prstGeom prst="rect">
          <a:avLst/>
        </a:prstGeom>
        <a:noFill/>
        <a:ln w="9525">
          <a:miter lim="800000"/>
          <a:headEnd/>
          <a:tailEnd/>
        </a:ln>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LinePrinter"/>
            </a:rPr>
            <a:t>Personnel (01,07)</a:t>
          </a:r>
        </a:p>
      </xdr:txBody>
    </xdr:sp>
    <xdr:clientData fPrintsWithSheet="0"/>
  </xdr:twoCellAnchor>
  <xdr:twoCellAnchor editAs="oneCell">
    <xdr:from>
      <xdr:col>5</xdr:col>
      <xdr:colOff>609600</xdr:colOff>
      <xdr:row>1</xdr:row>
      <xdr:rowOff>0</xdr:rowOff>
    </xdr:from>
    <xdr:to>
      <xdr:col>8</xdr:col>
      <xdr:colOff>114300</xdr:colOff>
      <xdr:row>1</xdr:row>
      <xdr:rowOff>209550</xdr:rowOff>
    </xdr:to>
    <xdr:sp macro="" textlink="">
      <xdr:nvSpPr>
        <xdr:cNvPr id="2131" name="Button 83" hidden="1">
          <a:extLst>
            <a:ext uri="{63B3BB69-23CF-44E3-9099-C40C66FF867C}">
              <a14:compatExt xmlns:a14="http://schemas.microsoft.com/office/drawing/2010/main" spid="_x0000_s2131"/>
            </a:ext>
            <a:ext uri="{FF2B5EF4-FFF2-40B4-BE49-F238E27FC236}">
              <a16:creationId xmlns:a16="http://schemas.microsoft.com/office/drawing/2014/main" id="{00000000-0008-0000-0200-000053080000}"/>
            </a:ext>
          </a:extLst>
        </xdr:cNvPr>
        <xdr:cNvSpPr/>
      </xdr:nvSpPr>
      <xdr:spPr bwMode="auto">
        <a:xfrm>
          <a:off x="0" y="0"/>
          <a:ext cx="0" cy="0"/>
        </a:xfrm>
        <a:prstGeom prst="rect">
          <a:avLst/>
        </a:prstGeom>
        <a:noFill/>
        <a:ln w="9525">
          <a:miter lim="800000"/>
          <a:headEnd/>
          <a:tailEnd/>
        </a:ln>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LinePrinter"/>
            </a:rPr>
            <a:t>Supplies, Equipment (05, 06)</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3</xdr:col>
      <xdr:colOff>333375</xdr:colOff>
      <xdr:row>1</xdr:row>
      <xdr:rowOff>209550</xdr:rowOff>
    </xdr:to>
    <xdr:sp macro="" textlink="">
      <xdr:nvSpPr>
        <xdr:cNvPr id="3094" name="Button 22" hidden="1">
          <a:extLst>
            <a:ext uri="{63B3BB69-23CF-44E3-9099-C40C66FF867C}">
              <a14:compatExt xmlns:a14="http://schemas.microsoft.com/office/drawing/2010/main" spid="_x0000_s3094"/>
            </a:ext>
            <a:ext uri="{FF2B5EF4-FFF2-40B4-BE49-F238E27FC236}">
              <a16:creationId xmlns:a16="http://schemas.microsoft.com/office/drawing/2014/main" id="{00000000-0008-0000-0300-0000160C0000}"/>
            </a:ext>
          </a:extLst>
        </xdr:cNvPr>
        <xdr:cNvSpPr/>
      </xdr:nvSpPr>
      <xdr:spPr bwMode="auto">
        <a:xfrm>
          <a:off x="0" y="0"/>
          <a:ext cx="0" cy="0"/>
        </a:xfrm>
        <a:prstGeom prst="rect">
          <a:avLst/>
        </a:prstGeom>
        <a:noFill/>
        <a:ln w="9525">
          <a:miter lim="800000"/>
          <a:headEnd/>
          <a:tailEnd/>
        </a:ln>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LinePrinter"/>
            </a:rPr>
            <a:t>Consultants (02)</a:t>
          </a:r>
        </a:p>
      </xdr:txBody>
    </xdr:sp>
    <xdr:clientData fPrintsWithSheet="0"/>
  </xdr:twoCellAnchor>
  <xdr:twoCellAnchor editAs="oneCell">
    <xdr:from>
      <xdr:col>3</xdr:col>
      <xdr:colOff>514350</xdr:colOff>
      <xdr:row>1</xdr:row>
      <xdr:rowOff>0</xdr:rowOff>
    </xdr:from>
    <xdr:to>
      <xdr:col>4</xdr:col>
      <xdr:colOff>552450</xdr:colOff>
      <xdr:row>1</xdr:row>
      <xdr:rowOff>209550</xdr:rowOff>
    </xdr:to>
    <xdr:sp macro="" textlink="">
      <xdr:nvSpPr>
        <xdr:cNvPr id="3095" name="Button 23" hidden="1">
          <a:extLst>
            <a:ext uri="{63B3BB69-23CF-44E3-9099-C40C66FF867C}">
              <a14:compatExt xmlns:a14="http://schemas.microsoft.com/office/drawing/2010/main" spid="_x0000_s3095"/>
            </a:ext>
            <a:ext uri="{FF2B5EF4-FFF2-40B4-BE49-F238E27FC236}">
              <a16:creationId xmlns:a16="http://schemas.microsoft.com/office/drawing/2014/main" id="{00000000-0008-0000-0300-0000170C0000}"/>
            </a:ext>
          </a:extLst>
        </xdr:cNvPr>
        <xdr:cNvSpPr/>
      </xdr:nvSpPr>
      <xdr:spPr bwMode="auto">
        <a:xfrm>
          <a:off x="0" y="0"/>
          <a:ext cx="0" cy="0"/>
        </a:xfrm>
        <a:prstGeom prst="rect">
          <a:avLst/>
        </a:prstGeom>
        <a:noFill/>
        <a:ln w="9525">
          <a:miter lim="800000"/>
          <a:headEnd/>
          <a:tailEnd/>
        </a:ln>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LinePrinter"/>
            </a:rPr>
            <a:t>Other (03)</a:t>
          </a:r>
        </a:p>
      </xdr:txBody>
    </xdr:sp>
    <xdr:clientData fPrintsWithSheet="0"/>
  </xdr:twoCellAnchor>
  <xdr:twoCellAnchor editAs="oneCell">
    <xdr:from>
      <xdr:col>4</xdr:col>
      <xdr:colOff>666750</xdr:colOff>
      <xdr:row>1</xdr:row>
      <xdr:rowOff>0</xdr:rowOff>
    </xdr:from>
    <xdr:to>
      <xdr:col>5</xdr:col>
      <xdr:colOff>504825</xdr:colOff>
      <xdr:row>1</xdr:row>
      <xdr:rowOff>209550</xdr:rowOff>
    </xdr:to>
    <xdr:sp macro="" textlink="">
      <xdr:nvSpPr>
        <xdr:cNvPr id="3096" name="Button 24" hidden="1">
          <a:extLst>
            <a:ext uri="{63B3BB69-23CF-44E3-9099-C40C66FF867C}">
              <a14:compatExt xmlns:a14="http://schemas.microsoft.com/office/drawing/2010/main" spid="_x0000_s3096"/>
            </a:ext>
            <a:ext uri="{FF2B5EF4-FFF2-40B4-BE49-F238E27FC236}">
              <a16:creationId xmlns:a16="http://schemas.microsoft.com/office/drawing/2014/main" id="{00000000-0008-0000-0300-0000180C0000}"/>
            </a:ext>
          </a:extLst>
        </xdr:cNvPr>
        <xdr:cNvSpPr/>
      </xdr:nvSpPr>
      <xdr:spPr bwMode="auto">
        <a:xfrm>
          <a:off x="0" y="0"/>
          <a:ext cx="0" cy="0"/>
        </a:xfrm>
        <a:prstGeom prst="rect">
          <a:avLst/>
        </a:prstGeom>
        <a:noFill/>
        <a:ln w="9525">
          <a:miter lim="800000"/>
          <a:headEnd/>
          <a:tailEnd/>
        </a:ln>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LinePrinter"/>
            </a:rPr>
            <a:t>Travel (04)</a:t>
          </a:r>
        </a:p>
      </xdr:txBody>
    </xdr:sp>
    <xdr:clientData fPrintsWithSheet="0"/>
  </xdr:twoCellAnchor>
  <xdr:twoCellAnchor editAs="oneCell">
    <xdr:from>
      <xdr:col>8</xdr:col>
      <xdr:colOff>381000</xdr:colOff>
      <xdr:row>1</xdr:row>
      <xdr:rowOff>0</xdr:rowOff>
    </xdr:from>
    <xdr:to>
      <xdr:col>9</xdr:col>
      <xdr:colOff>323850</xdr:colOff>
      <xdr:row>1</xdr:row>
      <xdr:rowOff>209550</xdr:rowOff>
    </xdr:to>
    <xdr:sp macro="" textlink="">
      <xdr:nvSpPr>
        <xdr:cNvPr id="3099" name="Button 27" hidden="1">
          <a:extLst>
            <a:ext uri="{63B3BB69-23CF-44E3-9099-C40C66FF867C}">
              <a14:compatExt xmlns:a14="http://schemas.microsoft.com/office/drawing/2010/main" spid="_x0000_s3099"/>
            </a:ext>
            <a:ext uri="{FF2B5EF4-FFF2-40B4-BE49-F238E27FC236}">
              <a16:creationId xmlns:a16="http://schemas.microsoft.com/office/drawing/2014/main" id="{00000000-0008-0000-0300-00001B0C0000}"/>
            </a:ext>
          </a:extLst>
        </xdr:cNvPr>
        <xdr:cNvSpPr/>
      </xdr:nvSpPr>
      <xdr:spPr bwMode="auto">
        <a:xfrm>
          <a:off x="0" y="0"/>
          <a:ext cx="0" cy="0"/>
        </a:xfrm>
        <a:prstGeom prst="rect">
          <a:avLst/>
        </a:prstGeom>
        <a:noFill/>
        <a:ln w="9525">
          <a:miter lim="800000"/>
          <a:headEnd/>
          <a:tailEnd/>
        </a:ln>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LinePrinter"/>
            </a:rPr>
            <a:t>Student (08)</a:t>
          </a:r>
        </a:p>
      </xdr:txBody>
    </xdr:sp>
    <xdr:clientData fPrintsWithSheet="0"/>
  </xdr:twoCellAnchor>
  <xdr:twoCellAnchor editAs="oneCell">
    <xdr:from>
      <xdr:col>9</xdr:col>
      <xdr:colOff>447675</xdr:colOff>
      <xdr:row>1</xdr:row>
      <xdr:rowOff>0</xdr:rowOff>
    </xdr:from>
    <xdr:to>
      <xdr:col>10</xdr:col>
      <xdr:colOff>400050</xdr:colOff>
      <xdr:row>1</xdr:row>
      <xdr:rowOff>209550</xdr:rowOff>
    </xdr:to>
    <xdr:sp macro="" textlink="">
      <xdr:nvSpPr>
        <xdr:cNvPr id="3100" name="Button 28" hidden="1">
          <a:extLst>
            <a:ext uri="{63B3BB69-23CF-44E3-9099-C40C66FF867C}">
              <a14:compatExt xmlns:a14="http://schemas.microsoft.com/office/drawing/2010/main" spid="_x0000_s3100"/>
            </a:ext>
            <a:ext uri="{FF2B5EF4-FFF2-40B4-BE49-F238E27FC236}">
              <a16:creationId xmlns:a16="http://schemas.microsoft.com/office/drawing/2014/main" id="{00000000-0008-0000-0300-00001C0C0000}"/>
            </a:ext>
          </a:extLst>
        </xdr:cNvPr>
        <xdr:cNvSpPr/>
      </xdr:nvSpPr>
      <xdr:spPr bwMode="auto">
        <a:xfrm>
          <a:off x="0" y="0"/>
          <a:ext cx="0" cy="0"/>
        </a:xfrm>
        <a:prstGeom prst="rect">
          <a:avLst/>
        </a:prstGeom>
        <a:noFill/>
        <a:ln w="9525">
          <a:miter lim="800000"/>
          <a:headEnd/>
          <a:tailEnd/>
        </a:ln>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LinePrinter"/>
            </a:rPr>
            <a:t>Subcontracts</a:t>
          </a:r>
        </a:p>
      </xdr:txBody>
    </xdr:sp>
    <xdr:clientData fPrintsWithSheet="0"/>
  </xdr:twoCellAnchor>
  <xdr:twoCellAnchor editAs="oneCell">
    <xdr:from>
      <xdr:col>10</xdr:col>
      <xdr:colOff>561975</xdr:colOff>
      <xdr:row>1</xdr:row>
      <xdr:rowOff>0</xdr:rowOff>
    </xdr:from>
    <xdr:to>
      <xdr:col>11</xdr:col>
      <xdr:colOff>428625</xdr:colOff>
      <xdr:row>1</xdr:row>
      <xdr:rowOff>209550</xdr:rowOff>
    </xdr:to>
    <xdr:sp macro="" textlink="">
      <xdr:nvSpPr>
        <xdr:cNvPr id="3101" name="Button 29" hidden="1">
          <a:extLst>
            <a:ext uri="{63B3BB69-23CF-44E3-9099-C40C66FF867C}">
              <a14:compatExt xmlns:a14="http://schemas.microsoft.com/office/drawing/2010/main" spid="_x0000_s3101"/>
            </a:ext>
            <a:ext uri="{FF2B5EF4-FFF2-40B4-BE49-F238E27FC236}">
              <a16:creationId xmlns:a16="http://schemas.microsoft.com/office/drawing/2014/main" id="{00000000-0008-0000-0300-00001D0C0000}"/>
            </a:ext>
          </a:extLst>
        </xdr:cNvPr>
        <xdr:cNvSpPr/>
      </xdr:nvSpPr>
      <xdr:spPr bwMode="auto">
        <a:xfrm>
          <a:off x="0" y="0"/>
          <a:ext cx="0" cy="0"/>
        </a:xfrm>
        <a:prstGeom prst="rect">
          <a:avLst/>
        </a:prstGeom>
        <a:noFill/>
        <a:ln w="9525">
          <a:miter lim="800000"/>
          <a:headEnd/>
          <a:tailEnd/>
        </a:ln>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LinePrinter"/>
            </a:rPr>
            <a:t>Indirect</a:t>
          </a:r>
        </a:p>
      </xdr:txBody>
    </xdr:sp>
    <xdr:clientData fPrintsWithSheet="0"/>
  </xdr:twoCellAnchor>
  <xdr:twoCellAnchor editAs="oneCell">
    <xdr:from>
      <xdr:col>11</xdr:col>
      <xdr:colOff>590550</xdr:colOff>
      <xdr:row>1</xdr:row>
      <xdr:rowOff>0</xdr:rowOff>
    </xdr:from>
    <xdr:to>
      <xdr:col>12</xdr:col>
      <xdr:colOff>504825</xdr:colOff>
      <xdr:row>1</xdr:row>
      <xdr:rowOff>209550</xdr:rowOff>
    </xdr:to>
    <xdr:sp macro="" textlink="">
      <xdr:nvSpPr>
        <xdr:cNvPr id="3102" name="Button 30" hidden="1">
          <a:extLst>
            <a:ext uri="{63B3BB69-23CF-44E3-9099-C40C66FF867C}">
              <a14:compatExt xmlns:a14="http://schemas.microsoft.com/office/drawing/2010/main" spid="_x0000_s3102"/>
            </a:ext>
            <a:ext uri="{FF2B5EF4-FFF2-40B4-BE49-F238E27FC236}">
              <a16:creationId xmlns:a16="http://schemas.microsoft.com/office/drawing/2014/main" id="{00000000-0008-0000-0300-00001E0C0000}"/>
            </a:ext>
          </a:extLst>
        </xdr:cNvPr>
        <xdr:cNvSpPr/>
      </xdr:nvSpPr>
      <xdr:spPr bwMode="auto">
        <a:xfrm>
          <a:off x="0" y="0"/>
          <a:ext cx="0" cy="0"/>
        </a:xfrm>
        <a:prstGeom prst="rect">
          <a:avLst/>
        </a:prstGeom>
        <a:noFill/>
        <a:ln w="9525">
          <a:miter lim="800000"/>
          <a:headEnd/>
          <a:tailEnd/>
        </a:ln>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LinePrinter"/>
            </a:rPr>
            <a:t>Totals</a:t>
          </a:r>
        </a:p>
      </xdr:txBody>
    </xdr:sp>
    <xdr:clientData fPrintsWithSheet="0"/>
  </xdr:twoCellAnchor>
  <xdr:twoCellAnchor editAs="oneCell">
    <xdr:from>
      <xdr:col>0</xdr:col>
      <xdr:colOff>314325</xdr:colOff>
      <xdr:row>1</xdr:row>
      <xdr:rowOff>0</xdr:rowOff>
    </xdr:from>
    <xdr:to>
      <xdr:col>1</xdr:col>
      <xdr:colOff>666750</xdr:colOff>
      <xdr:row>1</xdr:row>
      <xdr:rowOff>209550</xdr:rowOff>
    </xdr:to>
    <xdr:sp macro="" textlink="">
      <xdr:nvSpPr>
        <xdr:cNvPr id="3103" name="Button 31" hidden="1">
          <a:extLst>
            <a:ext uri="{63B3BB69-23CF-44E3-9099-C40C66FF867C}">
              <a14:compatExt xmlns:a14="http://schemas.microsoft.com/office/drawing/2010/main" spid="_x0000_s3103"/>
            </a:ext>
            <a:ext uri="{FF2B5EF4-FFF2-40B4-BE49-F238E27FC236}">
              <a16:creationId xmlns:a16="http://schemas.microsoft.com/office/drawing/2014/main" id="{00000000-0008-0000-0300-00001F0C0000}"/>
            </a:ext>
          </a:extLst>
        </xdr:cNvPr>
        <xdr:cNvSpPr/>
      </xdr:nvSpPr>
      <xdr:spPr bwMode="auto">
        <a:xfrm>
          <a:off x="0" y="0"/>
          <a:ext cx="0" cy="0"/>
        </a:xfrm>
        <a:prstGeom prst="rect">
          <a:avLst/>
        </a:prstGeom>
        <a:noFill/>
        <a:ln w="9525">
          <a:miter lim="800000"/>
          <a:headEnd/>
          <a:tailEnd/>
        </a:ln>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LinePrinter"/>
            </a:rPr>
            <a:t>Personnel (01,07)</a:t>
          </a:r>
        </a:p>
      </xdr:txBody>
    </xdr:sp>
    <xdr:clientData fPrintsWithSheet="0"/>
  </xdr:twoCellAnchor>
  <xdr:twoCellAnchor editAs="oneCell">
    <xdr:from>
      <xdr:col>6</xdr:col>
      <xdr:colOff>28575</xdr:colOff>
      <xdr:row>1</xdr:row>
      <xdr:rowOff>9525</xdr:rowOff>
    </xdr:from>
    <xdr:to>
      <xdr:col>8</xdr:col>
      <xdr:colOff>190500</xdr:colOff>
      <xdr:row>2</xdr:row>
      <xdr:rowOff>0</xdr:rowOff>
    </xdr:to>
    <xdr:sp macro="" textlink="">
      <xdr:nvSpPr>
        <xdr:cNvPr id="3154" name="Button 82" hidden="1">
          <a:extLst>
            <a:ext uri="{63B3BB69-23CF-44E3-9099-C40C66FF867C}">
              <a14:compatExt xmlns:a14="http://schemas.microsoft.com/office/drawing/2010/main" spid="_x0000_s3154"/>
            </a:ext>
            <a:ext uri="{FF2B5EF4-FFF2-40B4-BE49-F238E27FC236}">
              <a16:creationId xmlns:a16="http://schemas.microsoft.com/office/drawing/2014/main" id="{00000000-0008-0000-0300-0000520C0000}"/>
            </a:ext>
          </a:extLst>
        </xdr:cNvPr>
        <xdr:cNvSpPr/>
      </xdr:nvSpPr>
      <xdr:spPr bwMode="auto">
        <a:xfrm>
          <a:off x="0" y="0"/>
          <a:ext cx="0" cy="0"/>
        </a:xfrm>
        <a:prstGeom prst="rect">
          <a:avLst/>
        </a:prstGeom>
        <a:noFill/>
        <a:ln w="9525">
          <a:miter lim="800000"/>
          <a:headEnd/>
          <a:tailEnd/>
        </a:ln>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LinePrinter"/>
            </a:rPr>
            <a:t>Supplies, Equipment (05, 06)</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1</xdr:col>
      <xdr:colOff>828675</xdr:colOff>
      <xdr:row>1</xdr:row>
      <xdr:rowOff>0</xdr:rowOff>
    </xdr:from>
    <xdr:to>
      <xdr:col>3</xdr:col>
      <xdr:colOff>333375</xdr:colOff>
      <xdr:row>1</xdr:row>
      <xdr:rowOff>209550</xdr:rowOff>
    </xdr:to>
    <xdr:sp macro="" textlink="">
      <xdr:nvSpPr>
        <xdr:cNvPr id="4118" name="Button 22" hidden="1">
          <a:extLst>
            <a:ext uri="{63B3BB69-23CF-44E3-9099-C40C66FF867C}">
              <a14:compatExt xmlns:a14="http://schemas.microsoft.com/office/drawing/2010/main" spid="_x0000_s4118"/>
            </a:ext>
            <a:ext uri="{FF2B5EF4-FFF2-40B4-BE49-F238E27FC236}">
              <a16:creationId xmlns:a16="http://schemas.microsoft.com/office/drawing/2014/main" id="{00000000-0008-0000-0400-000016100000}"/>
            </a:ext>
          </a:extLst>
        </xdr:cNvPr>
        <xdr:cNvSpPr/>
      </xdr:nvSpPr>
      <xdr:spPr bwMode="auto">
        <a:xfrm>
          <a:off x="0" y="0"/>
          <a:ext cx="0" cy="0"/>
        </a:xfrm>
        <a:prstGeom prst="rect">
          <a:avLst/>
        </a:prstGeom>
        <a:noFill/>
        <a:ln w="9525">
          <a:miter lim="800000"/>
          <a:headEnd/>
          <a:tailEnd/>
        </a:ln>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LinePrinter"/>
            </a:rPr>
            <a:t>Consultants (02)</a:t>
          </a:r>
        </a:p>
      </xdr:txBody>
    </xdr:sp>
    <xdr:clientData fPrintsWithSheet="0"/>
  </xdr:twoCellAnchor>
  <xdr:twoCellAnchor editAs="oneCell">
    <xdr:from>
      <xdr:col>3</xdr:col>
      <xdr:colOff>495300</xdr:colOff>
      <xdr:row>1</xdr:row>
      <xdr:rowOff>0</xdr:rowOff>
    </xdr:from>
    <xdr:to>
      <xdr:col>4</xdr:col>
      <xdr:colOff>533400</xdr:colOff>
      <xdr:row>1</xdr:row>
      <xdr:rowOff>209550</xdr:rowOff>
    </xdr:to>
    <xdr:sp macro="" textlink="">
      <xdr:nvSpPr>
        <xdr:cNvPr id="4119" name="Button 23" hidden="1">
          <a:extLst>
            <a:ext uri="{63B3BB69-23CF-44E3-9099-C40C66FF867C}">
              <a14:compatExt xmlns:a14="http://schemas.microsoft.com/office/drawing/2010/main" spid="_x0000_s4119"/>
            </a:ext>
            <a:ext uri="{FF2B5EF4-FFF2-40B4-BE49-F238E27FC236}">
              <a16:creationId xmlns:a16="http://schemas.microsoft.com/office/drawing/2014/main" id="{00000000-0008-0000-0400-000017100000}"/>
            </a:ext>
          </a:extLst>
        </xdr:cNvPr>
        <xdr:cNvSpPr/>
      </xdr:nvSpPr>
      <xdr:spPr bwMode="auto">
        <a:xfrm>
          <a:off x="0" y="0"/>
          <a:ext cx="0" cy="0"/>
        </a:xfrm>
        <a:prstGeom prst="rect">
          <a:avLst/>
        </a:prstGeom>
        <a:noFill/>
        <a:ln w="9525">
          <a:miter lim="800000"/>
          <a:headEnd/>
          <a:tailEnd/>
        </a:ln>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LinePrinter"/>
            </a:rPr>
            <a:t>Other (03)</a:t>
          </a:r>
        </a:p>
      </xdr:txBody>
    </xdr:sp>
    <xdr:clientData fPrintsWithSheet="0"/>
  </xdr:twoCellAnchor>
  <xdr:twoCellAnchor editAs="oneCell">
    <xdr:from>
      <xdr:col>4</xdr:col>
      <xdr:colOff>685800</xdr:colOff>
      <xdr:row>1</xdr:row>
      <xdr:rowOff>0</xdr:rowOff>
    </xdr:from>
    <xdr:to>
      <xdr:col>5</xdr:col>
      <xdr:colOff>523875</xdr:colOff>
      <xdr:row>1</xdr:row>
      <xdr:rowOff>209550</xdr:rowOff>
    </xdr:to>
    <xdr:sp macro="" textlink="">
      <xdr:nvSpPr>
        <xdr:cNvPr id="4120" name="Button 24" hidden="1">
          <a:extLst>
            <a:ext uri="{63B3BB69-23CF-44E3-9099-C40C66FF867C}">
              <a14:compatExt xmlns:a14="http://schemas.microsoft.com/office/drawing/2010/main" spid="_x0000_s4120"/>
            </a:ext>
            <a:ext uri="{FF2B5EF4-FFF2-40B4-BE49-F238E27FC236}">
              <a16:creationId xmlns:a16="http://schemas.microsoft.com/office/drawing/2014/main" id="{00000000-0008-0000-0400-000018100000}"/>
            </a:ext>
          </a:extLst>
        </xdr:cNvPr>
        <xdr:cNvSpPr/>
      </xdr:nvSpPr>
      <xdr:spPr bwMode="auto">
        <a:xfrm>
          <a:off x="0" y="0"/>
          <a:ext cx="0" cy="0"/>
        </a:xfrm>
        <a:prstGeom prst="rect">
          <a:avLst/>
        </a:prstGeom>
        <a:noFill/>
        <a:ln w="9525">
          <a:miter lim="800000"/>
          <a:headEnd/>
          <a:tailEnd/>
        </a:ln>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LinePrinter"/>
            </a:rPr>
            <a:t>Travel (04)</a:t>
          </a:r>
        </a:p>
      </xdr:txBody>
    </xdr:sp>
    <xdr:clientData fPrintsWithSheet="0"/>
  </xdr:twoCellAnchor>
  <xdr:twoCellAnchor editAs="oneCell">
    <xdr:from>
      <xdr:col>8</xdr:col>
      <xdr:colOff>390525</xdr:colOff>
      <xdr:row>1</xdr:row>
      <xdr:rowOff>0</xdr:rowOff>
    </xdr:from>
    <xdr:to>
      <xdr:col>9</xdr:col>
      <xdr:colOff>333375</xdr:colOff>
      <xdr:row>1</xdr:row>
      <xdr:rowOff>209550</xdr:rowOff>
    </xdr:to>
    <xdr:sp macro="" textlink="">
      <xdr:nvSpPr>
        <xdr:cNvPr id="4123" name="Button 27" hidden="1">
          <a:extLst>
            <a:ext uri="{63B3BB69-23CF-44E3-9099-C40C66FF867C}">
              <a14:compatExt xmlns:a14="http://schemas.microsoft.com/office/drawing/2010/main" spid="_x0000_s4123"/>
            </a:ext>
            <a:ext uri="{FF2B5EF4-FFF2-40B4-BE49-F238E27FC236}">
              <a16:creationId xmlns:a16="http://schemas.microsoft.com/office/drawing/2014/main" id="{00000000-0008-0000-0400-00001B100000}"/>
            </a:ext>
          </a:extLst>
        </xdr:cNvPr>
        <xdr:cNvSpPr/>
      </xdr:nvSpPr>
      <xdr:spPr bwMode="auto">
        <a:xfrm>
          <a:off x="0" y="0"/>
          <a:ext cx="0" cy="0"/>
        </a:xfrm>
        <a:prstGeom prst="rect">
          <a:avLst/>
        </a:prstGeom>
        <a:noFill/>
        <a:ln w="9525">
          <a:miter lim="800000"/>
          <a:headEnd/>
          <a:tailEnd/>
        </a:ln>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LinePrinter"/>
            </a:rPr>
            <a:t>Student (08)</a:t>
          </a:r>
        </a:p>
      </xdr:txBody>
    </xdr:sp>
    <xdr:clientData fPrintsWithSheet="0"/>
  </xdr:twoCellAnchor>
  <xdr:twoCellAnchor editAs="oneCell">
    <xdr:from>
      <xdr:col>9</xdr:col>
      <xdr:colOff>457200</xdr:colOff>
      <xdr:row>1</xdr:row>
      <xdr:rowOff>0</xdr:rowOff>
    </xdr:from>
    <xdr:to>
      <xdr:col>10</xdr:col>
      <xdr:colOff>409575</xdr:colOff>
      <xdr:row>1</xdr:row>
      <xdr:rowOff>209550</xdr:rowOff>
    </xdr:to>
    <xdr:sp macro="" textlink="">
      <xdr:nvSpPr>
        <xdr:cNvPr id="4124" name="Button 28" hidden="1">
          <a:extLst>
            <a:ext uri="{63B3BB69-23CF-44E3-9099-C40C66FF867C}">
              <a14:compatExt xmlns:a14="http://schemas.microsoft.com/office/drawing/2010/main" spid="_x0000_s4124"/>
            </a:ext>
            <a:ext uri="{FF2B5EF4-FFF2-40B4-BE49-F238E27FC236}">
              <a16:creationId xmlns:a16="http://schemas.microsoft.com/office/drawing/2014/main" id="{00000000-0008-0000-0400-00001C100000}"/>
            </a:ext>
          </a:extLst>
        </xdr:cNvPr>
        <xdr:cNvSpPr/>
      </xdr:nvSpPr>
      <xdr:spPr bwMode="auto">
        <a:xfrm>
          <a:off x="0" y="0"/>
          <a:ext cx="0" cy="0"/>
        </a:xfrm>
        <a:prstGeom prst="rect">
          <a:avLst/>
        </a:prstGeom>
        <a:noFill/>
        <a:ln w="9525">
          <a:miter lim="800000"/>
          <a:headEnd/>
          <a:tailEnd/>
        </a:ln>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LinePrinter"/>
            </a:rPr>
            <a:t>Subcontracts</a:t>
          </a:r>
        </a:p>
      </xdr:txBody>
    </xdr:sp>
    <xdr:clientData fPrintsWithSheet="0"/>
  </xdr:twoCellAnchor>
  <xdr:twoCellAnchor editAs="oneCell">
    <xdr:from>
      <xdr:col>10</xdr:col>
      <xdr:colOff>571500</xdr:colOff>
      <xdr:row>1</xdr:row>
      <xdr:rowOff>0</xdr:rowOff>
    </xdr:from>
    <xdr:to>
      <xdr:col>11</xdr:col>
      <xdr:colOff>438150</xdr:colOff>
      <xdr:row>1</xdr:row>
      <xdr:rowOff>209550</xdr:rowOff>
    </xdr:to>
    <xdr:sp macro="" textlink="">
      <xdr:nvSpPr>
        <xdr:cNvPr id="4125" name="Button 29" hidden="1">
          <a:extLst>
            <a:ext uri="{63B3BB69-23CF-44E3-9099-C40C66FF867C}">
              <a14:compatExt xmlns:a14="http://schemas.microsoft.com/office/drawing/2010/main" spid="_x0000_s4125"/>
            </a:ext>
            <a:ext uri="{FF2B5EF4-FFF2-40B4-BE49-F238E27FC236}">
              <a16:creationId xmlns:a16="http://schemas.microsoft.com/office/drawing/2014/main" id="{00000000-0008-0000-0400-00001D100000}"/>
            </a:ext>
          </a:extLst>
        </xdr:cNvPr>
        <xdr:cNvSpPr/>
      </xdr:nvSpPr>
      <xdr:spPr bwMode="auto">
        <a:xfrm>
          <a:off x="0" y="0"/>
          <a:ext cx="0" cy="0"/>
        </a:xfrm>
        <a:prstGeom prst="rect">
          <a:avLst/>
        </a:prstGeom>
        <a:noFill/>
        <a:ln w="9525">
          <a:miter lim="800000"/>
          <a:headEnd/>
          <a:tailEnd/>
        </a:ln>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LinePrinter"/>
            </a:rPr>
            <a:t>Indirect</a:t>
          </a:r>
        </a:p>
      </xdr:txBody>
    </xdr:sp>
    <xdr:clientData fPrintsWithSheet="0"/>
  </xdr:twoCellAnchor>
  <xdr:twoCellAnchor editAs="oneCell">
    <xdr:from>
      <xdr:col>11</xdr:col>
      <xdr:colOff>561975</xdr:colOff>
      <xdr:row>1</xdr:row>
      <xdr:rowOff>0</xdr:rowOff>
    </xdr:from>
    <xdr:to>
      <xdr:col>12</xdr:col>
      <xdr:colOff>476250</xdr:colOff>
      <xdr:row>1</xdr:row>
      <xdr:rowOff>209550</xdr:rowOff>
    </xdr:to>
    <xdr:sp macro="" textlink="">
      <xdr:nvSpPr>
        <xdr:cNvPr id="4126" name="Button 30" hidden="1">
          <a:extLst>
            <a:ext uri="{63B3BB69-23CF-44E3-9099-C40C66FF867C}">
              <a14:compatExt xmlns:a14="http://schemas.microsoft.com/office/drawing/2010/main" spid="_x0000_s4126"/>
            </a:ext>
            <a:ext uri="{FF2B5EF4-FFF2-40B4-BE49-F238E27FC236}">
              <a16:creationId xmlns:a16="http://schemas.microsoft.com/office/drawing/2014/main" id="{00000000-0008-0000-0400-00001E100000}"/>
            </a:ext>
          </a:extLst>
        </xdr:cNvPr>
        <xdr:cNvSpPr/>
      </xdr:nvSpPr>
      <xdr:spPr bwMode="auto">
        <a:xfrm>
          <a:off x="0" y="0"/>
          <a:ext cx="0" cy="0"/>
        </a:xfrm>
        <a:prstGeom prst="rect">
          <a:avLst/>
        </a:prstGeom>
        <a:noFill/>
        <a:ln w="9525">
          <a:miter lim="800000"/>
          <a:headEnd/>
          <a:tailEnd/>
        </a:ln>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LinePrinter"/>
            </a:rPr>
            <a:t>Totals</a:t>
          </a:r>
        </a:p>
      </xdr:txBody>
    </xdr:sp>
    <xdr:clientData fPrintsWithSheet="0"/>
  </xdr:twoCellAnchor>
  <xdr:twoCellAnchor editAs="oneCell">
    <xdr:from>
      <xdr:col>0</xdr:col>
      <xdr:colOff>314325</xdr:colOff>
      <xdr:row>1</xdr:row>
      <xdr:rowOff>0</xdr:rowOff>
    </xdr:from>
    <xdr:to>
      <xdr:col>1</xdr:col>
      <xdr:colOff>666750</xdr:colOff>
      <xdr:row>1</xdr:row>
      <xdr:rowOff>209550</xdr:rowOff>
    </xdr:to>
    <xdr:sp macro="" textlink="">
      <xdr:nvSpPr>
        <xdr:cNvPr id="4127" name="Button 31" hidden="1">
          <a:extLst>
            <a:ext uri="{63B3BB69-23CF-44E3-9099-C40C66FF867C}">
              <a14:compatExt xmlns:a14="http://schemas.microsoft.com/office/drawing/2010/main" spid="_x0000_s4127"/>
            </a:ext>
            <a:ext uri="{FF2B5EF4-FFF2-40B4-BE49-F238E27FC236}">
              <a16:creationId xmlns:a16="http://schemas.microsoft.com/office/drawing/2014/main" id="{00000000-0008-0000-0400-00001F100000}"/>
            </a:ext>
          </a:extLst>
        </xdr:cNvPr>
        <xdr:cNvSpPr/>
      </xdr:nvSpPr>
      <xdr:spPr bwMode="auto">
        <a:xfrm>
          <a:off x="0" y="0"/>
          <a:ext cx="0" cy="0"/>
        </a:xfrm>
        <a:prstGeom prst="rect">
          <a:avLst/>
        </a:prstGeom>
        <a:noFill/>
        <a:ln w="9525">
          <a:miter lim="800000"/>
          <a:headEnd/>
          <a:tailEnd/>
        </a:ln>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LinePrinter"/>
            </a:rPr>
            <a:t>Personnel (01,07)</a:t>
          </a:r>
        </a:p>
      </xdr:txBody>
    </xdr:sp>
    <xdr:clientData fPrintsWithSheet="0"/>
  </xdr:twoCellAnchor>
  <xdr:twoCellAnchor editAs="oneCell">
    <xdr:from>
      <xdr:col>6</xdr:col>
      <xdr:colOff>28575</xdr:colOff>
      <xdr:row>1</xdr:row>
      <xdr:rowOff>9525</xdr:rowOff>
    </xdr:from>
    <xdr:to>
      <xdr:col>8</xdr:col>
      <xdr:colOff>190500</xdr:colOff>
      <xdr:row>2</xdr:row>
      <xdr:rowOff>0</xdr:rowOff>
    </xdr:to>
    <xdr:sp macro="" textlink="">
      <xdr:nvSpPr>
        <xdr:cNvPr id="4177" name="Button 81" hidden="1">
          <a:extLst>
            <a:ext uri="{63B3BB69-23CF-44E3-9099-C40C66FF867C}">
              <a14:compatExt xmlns:a14="http://schemas.microsoft.com/office/drawing/2010/main" spid="_x0000_s4177"/>
            </a:ext>
            <a:ext uri="{FF2B5EF4-FFF2-40B4-BE49-F238E27FC236}">
              <a16:creationId xmlns:a16="http://schemas.microsoft.com/office/drawing/2014/main" id="{00000000-0008-0000-0400-000051100000}"/>
            </a:ext>
          </a:extLst>
        </xdr:cNvPr>
        <xdr:cNvSpPr/>
      </xdr:nvSpPr>
      <xdr:spPr bwMode="auto">
        <a:xfrm>
          <a:off x="0" y="0"/>
          <a:ext cx="0" cy="0"/>
        </a:xfrm>
        <a:prstGeom prst="rect">
          <a:avLst/>
        </a:prstGeom>
        <a:noFill/>
        <a:ln w="9525">
          <a:miter lim="800000"/>
          <a:headEnd/>
          <a:tailEnd/>
        </a:ln>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LinePrinter"/>
            </a:rPr>
            <a:t>Supplies, Equipment (05, 06)</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editAs="oneCell">
    <xdr:from>
      <xdr:col>1</xdr:col>
      <xdr:colOff>838200</xdr:colOff>
      <xdr:row>1</xdr:row>
      <xdr:rowOff>0</xdr:rowOff>
    </xdr:from>
    <xdr:to>
      <xdr:col>3</xdr:col>
      <xdr:colOff>333375</xdr:colOff>
      <xdr:row>1</xdr:row>
      <xdr:rowOff>209550</xdr:rowOff>
    </xdr:to>
    <xdr:sp macro="" textlink="">
      <xdr:nvSpPr>
        <xdr:cNvPr id="5142" name="Button 22" hidden="1">
          <a:extLst>
            <a:ext uri="{63B3BB69-23CF-44E3-9099-C40C66FF867C}">
              <a14:compatExt xmlns:a14="http://schemas.microsoft.com/office/drawing/2010/main" spid="_x0000_s5142"/>
            </a:ext>
            <a:ext uri="{FF2B5EF4-FFF2-40B4-BE49-F238E27FC236}">
              <a16:creationId xmlns:a16="http://schemas.microsoft.com/office/drawing/2014/main" id="{00000000-0008-0000-0500-000016140000}"/>
            </a:ext>
          </a:extLst>
        </xdr:cNvPr>
        <xdr:cNvSpPr/>
      </xdr:nvSpPr>
      <xdr:spPr bwMode="auto">
        <a:xfrm>
          <a:off x="0" y="0"/>
          <a:ext cx="0" cy="0"/>
        </a:xfrm>
        <a:prstGeom prst="rect">
          <a:avLst/>
        </a:prstGeom>
        <a:noFill/>
        <a:ln w="9525">
          <a:miter lim="800000"/>
          <a:headEnd/>
          <a:tailEnd/>
        </a:ln>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LinePrinter"/>
            </a:rPr>
            <a:t>Consultants (02)</a:t>
          </a:r>
        </a:p>
      </xdr:txBody>
    </xdr:sp>
    <xdr:clientData fPrintsWithSheet="0"/>
  </xdr:twoCellAnchor>
  <xdr:twoCellAnchor editAs="oneCell">
    <xdr:from>
      <xdr:col>3</xdr:col>
      <xdr:colOff>361950</xdr:colOff>
      <xdr:row>1</xdr:row>
      <xdr:rowOff>0</xdr:rowOff>
    </xdr:from>
    <xdr:to>
      <xdr:col>4</xdr:col>
      <xdr:colOff>400050</xdr:colOff>
      <xdr:row>1</xdr:row>
      <xdr:rowOff>209550</xdr:rowOff>
    </xdr:to>
    <xdr:sp macro="" textlink="">
      <xdr:nvSpPr>
        <xdr:cNvPr id="5143" name="Button 23" hidden="1">
          <a:extLst>
            <a:ext uri="{63B3BB69-23CF-44E3-9099-C40C66FF867C}">
              <a14:compatExt xmlns:a14="http://schemas.microsoft.com/office/drawing/2010/main" spid="_x0000_s5143"/>
            </a:ext>
            <a:ext uri="{FF2B5EF4-FFF2-40B4-BE49-F238E27FC236}">
              <a16:creationId xmlns:a16="http://schemas.microsoft.com/office/drawing/2014/main" id="{00000000-0008-0000-0500-000017140000}"/>
            </a:ext>
          </a:extLst>
        </xdr:cNvPr>
        <xdr:cNvSpPr/>
      </xdr:nvSpPr>
      <xdr:spPr bwMode="auto">
        <a:xfrm>
          <a:off x="0" y="0"/>
          <a:ext cx="0" cy="0"/>
        </a:xfrm>
        <a:prstGeom prst="rect">
          <a:avLst/>
        </a:prstGeom>
        <a:noFill/>
        <a:ln w="9525">
          <a:miter lim="800000"/>
          <a:headEnd/>
          <a:tailEnd/>
        </a:ln>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LinePrinter"/>
            </a:rPr>
            <a:t>Other (03)</a:t>
          </a:r>
        </a:p>
      </xdr:txBody>
    </xdr:sp>
    <xdr:clientData fPrintsWithSheet="0"/>
  </xdr:twoCellAnchor>
  <xdr:twoCellAnchor editAs="oneCell">
    <xdr:from>
      <xdr:col>4</xdr:col>
      <xdr:colOff>561975</xdr:colOff>
      <xdr:row>1</xdr:row>
      <xdr:rowOff>0</xdr:rowOff>
    </xdr:from>
    <xdr:to>
      <xdr:col>5</xdr:col>
      <xdr:colOff>400050</xdr:colOff>
      <xdr:row>1</xdr:row>
      <xdr:rowOff>209550</xdr:rowOff>
    </xdr:to>
    <xdr:sp macro="" textlink="">
      <xdr:nvSpPr>
        <xdr:cNvPr id="5144" name="Button 24" hidden="1">
          <a:extLst>
            <a:ext uri="{63B3BB69-23CF-44E3-9099-C40C66FF867C}">
              <a14:compatExt xmlns:a14="http://schemas.microsoft.com/office/drawing/2010/main" spid="_x0000_s5144"/>
            </a:ext>
            <a:ext uri="{FF2B5EF4-FFF2-40B4-BE49-F238E27FC236}">
              <a16:creationId xmlns:a16="http://schemas.microsoft.com/office/drawing/2014/main" id="{00000000-0008-0000-0500-000018140000}"/>
            </a:ext>
          </a:extLst>
        </xdr:cNvPr>
        <xdr:cNvSpPr/>
      </xdr:nvSpPr>
      <xdr:spPr bwMode="auto">
        <a:xfrm>
          <a:off x="0" y="0"/>
          <a:ext cx="0" cy="0"/>
        </a:xfrm>
        <a:prstGeom prst="rect">
          <a:avLst/>
        </a:prstGeom>
        <a:noFill/>
        <a:ln w="9525">
          <a:miter lim="800000"/>
          <a:headEnd/>
          <a:tailEnd/>
        </a:ln>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LinePrinter"/>
            </a:rPr>
            <a:t>Travel (04)</a:t>
          </a:r>
        </a:p>
      </xdr:txBody>
    </xdr:sp>
    <xdr:clientData fPrintsWithSheet="0"/>
  </xdr:twoCellAnchor>
  <xdr:twoCellAnchor editAs="oneCell">
    <xdr:from>
      <xdr:col>8</xdr:col>
      <xdr:colOff>276225</xdr:colOff>
      <xdr:row>1</xdr:row>
      <xdr:rowOff>0</xdr:rowOff>
    </xdr:from>
    <xdr:to>
      <xdr:col>9</xdr:col>
      <xdr:colOff>219075</xdr:colOff>
      <xdr:row>1</xdr:row>
      <xdr:rowOff>209550</xdr:rowOff>
    </xdr:to>
    <xdr:sp macro="" textlink="">
      <xdr:nvSpPr>
        <xdr:cNvPr id="5147" name="Button 27" hidden="1">
          <a:extLst>
            <a:ext uri="{63B3BB69-23CF-44E3-9099-C40C66FF867C}">
              <a14:compatExt xmlns:a14="http://schemas.microsoft.com/office/drawing/2010/main" spid="_x0000_s5147"/>
            </a:ext>
            <a:ext uri="{FF2B5EF4-FFF2-40B4-BE49-F238E27FC236}">
              <a16:creationId xmlns:a16="http://schemas.microsoft.com/office/drawing/2014/main" id="{00000000-0008-0000-0500-00001B140000}"/>
            </a:ext>
          </a:extLst>
        </xdr:cNvPr>
        <xdr:cNvSpPr/>
      </xdr:nvSpPr>
      <xdr:spPr bwMode="auto">
        <a:xfrm>
          <a:off x="0" y="0"/>
          <a:ext cx="0" cy="0"/>
        </a:xfrm>
        <a:prstGeom prst="rect">
          <a:avLst/>
        </a:prstGeom>
        <a:noFill/>
        <a:ln w="9525">
          <a:miter lim="800000"/>
          <a:headEnd/>
          <a:tailEnd/>
        </a:ln>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LinePrinter"/>
            </a:rPr>
            <a:t>Student (08)</a:t>
          </a:r>
        </a:p>
      </xdr:txBody>
    </xdr:sp>
    <xdr:clientData fPrintsWithSheet="0"/>
  </xdr:twoCellAnchor>
  <xdr:twoCellAnchor editAs="oneCell">
    <xdr:from>
      <xdr:col>9</xdr:col>
      <xdr:colOff>352425</xdr:colOff>
      <xdr:row>1</xdr:row>
      <xdr:rowOff>0</xdr:rowOff>
    </xdr:from>
    <xdr:to>
      <xdr:col>10</xdr:col>
      <xdr:colOff>304800</xdr:colOff>
      <xdr:row>1</xdr:row>
      <xdr:rowOff>209550</xdr:rowOff>
    </xdr:to>
    <xdr:sp macro="" textlink="">
      <xdr:nvSpPr>
        <xdr:cNvPr id="5148" name="Button 28" hidden="1">
          <a:extLst>
            <a:ext uri="{63B3BB69-23CF-44E3-9099-C40C66FF867C}">
              <a14:compatExt xmlns:a14="http://schemas.microsoft.com/office/drawing/2010/main" spid="_x0000_s5148"/>
            </a:ext>
            <a:ext uri="{FF2B5EF4-FFF2-40B4-BE49-F238E27FC236}">
              <a16:creationId xmlns:a16="http://schemas.microsoft.com/office/drawing/2014/main" id="{00000000-0008-0000-0500-00001C140000}"/>
            </a:ext>
          </a:extLst>
        </xdr:cNvPr>
        <xdr:cNvSpPr/>
      </xdr:nvSpPr>
      <xdr:spPr bwMode="auto">
        <a:xfrm>
          <a:off x="0" y="0"/>
          <a:ext cx="0" cy="0"/>
        </a:xfrm>
        <a:prstGeom prst="rect">
          <a:avLst/>
        </a:prstGeom>
        <a:noFill/>
        <a:ln w="9525">
          <a:miter lim="800000"/>
          <a:headEnd/>
          <a:tailEnd/>
        </a:ln>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LinePrinter"/>
            </a:rPr>
            <a:t>Subcontracts</a:t>
          </a:r>
        </a:p>
      </xdr:txBody>
    </xdr:sp>
    <xdr:clientData fPrintsWithSheet="0"/>
  </xdr:twoCellAnchor>
  <xdr:twoCellAnchor editAs="oneCell">
    <xdr:from>
      <xdr:col>10</xdr:col>
      <xdr:colOff>476250</xdr:colOff>
      <xdr:row>1</xdr:row>
      <xdr:rowOff>0</xdr:rowOff>
    </xdr:from>
    <xdr:to>
      <xdr:col>11</xdr:col>
      <xdr:colOff>342900</xdr:colOff>
      <xdr:row>1</xdr:row>
      <xdr:rowOff>209550</xdr:rowOff>
    </xdr:to>
    <xdr:sp macro="" textlink="">
      <xdr:nvSpPr>
        <xdr:cNvPr id="5149" name="Button 29" hidden="1">
          <a:extLst>
            <a:ext uri="{63B3BB69-23CF-44E3-9099-C40C66FF867C}">
              <a14:compatExt xmlns:a14="http://schemas.microsoft.com/office/drawing/2010/main" spid="_x0000_s5149"/>
            </a:ext>
            <a:ext uri="{FF2B5EF4-FFF2-40B4-BE49-F238E27FC236}">
              <a16:creationId xmlns:a16="http://schemas.microsoft.com/office/drawing/2014/main" id="{00000000-0008-0000-0500-00001D140000}"/>
            </a:ext>
          </a:extLst>
        </xdr:cNvPr>
        <xdr:cNvSpPr/>
      </xdr:nvSpPr>
      <xdr:spPr bwMode="auto">
        <a:xfrm>
          <a:off x="0" y="0"/>
          <a:ext cx="0" cy="0"/>
        </a:xfrm>
        <a:prstGeom prst="rect">
          <a:avLst/>
        </a:prstGeom>
        <a:noFill/>
        <a:ln w="9525">
          <a:miter lim="800000"/>
          <a:headEnd/>
          <a:tailEnd/>
        </a:ln>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LinePrinter"/>
            </a:rPr>
            <a:t>Indirect</a:t>
          </a:r>
        </a:p>
      </xdr:txBody>
    </xdr:sp>
    <xdr:clientData fPrintsWithSheet="0"/>
  </xdr:twoCellAnchor>
  <xdr:twoCellAnchor editAs="oneCell">
    <xdr:from>
      <xdr:col>11</xdr:col>
      <xdr:colOff>476250</xdr:colOff>
      <xdr:row>1</xdr:row>
      <xdr:rowOff>0</xdr:rowOff>
    </xdr:from>
    <xdr:to>
      <xdr:col>12</xdr:col>
      <xdr:colOff>390525</xdr:colOff>
      <xdr:row>1</xdr:row>
      <xdr:rowOff>209550</xdr:rowOff>
    </xdr:to>
    <xdr:sp macro="" textlink="">
      <xdr:nvSpPr>
        <xdr:cNvPr id="5150" name="Button 30" hidden="1">
          <a:extLst>
            <a:ext uri="{63B3BB69-23CF-44E3-9099-C40C66FF867C}">
              <a14:compatExt xmlns:a14="http://schemas.microsoft.com/office/drawing/2010/main" spid="_x0000_s5150"/>
            </a:ext>
            <a:ext uri="{FF2B5EF4-FFF2-40B4-BE49-F238E27FC236}">
              <a16:creationId xmlns:a16="http://schemas.microsoft.com/office/drawing/2014/main" id="{00000000-0008-0000-0500-00001E140000}"/>
            </a:ext>
          </a:extLst>
        </xdr:cNvPr>
        <xdr:cNvSpPr/>
      </xdr:nvSpPr>
      <xdr:spPr bwMode="auto">
        <a:xfrm>
          <a:off x="0" y="0"/>
          <a:ext cx="0" cy="0"/>
        </a:xfrm>
        <a:prstGeom prst="rect">
          <a:avLst/>
        </a:prstGeom>
        <a:noFill/>
        <a:ln w="9525">
          <a:miter lim="800000"/>
          <a:headEnd/>
          <a:tailEnd/>
        </a:ln>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LinePrinter"/>
            </a:rPr>
            <a:t>Totals</a:t>
          </a:r>
        </a:p>
      </xdr:txBody>
    </xdr:sp>
    <xdr:clientData fPrintsWithSheet="0"/>
  </xdr:twoCellAnchor>
  <xdr:twoCellAnchor editAs="oneCell">
    <xdr:from>
      <xdr:col>0</xdr:col>
      <xdr:colOff>314325</xdr:colOff>
      <xdr:row>1</xdr:row>
      <xdr:rowOff>0</xdr:rowOff>
    </xdr:from>
    <xdr:to>
      <xdr:col>1</xdr:col>
      <xdr:colOff>666750</xdr:colOff>
      <xdr:row>1</xdr:row>
      <xdr:rowOff>209550</xdr:rowOff>
    </xdr:to>
    <xdr:sp macro="" textlink="">
      <xdr:nvSpPr>
        <xdr:cNvPr id="5151" name="Button 31" hidden="1">
          <a:extLst>
            <a:ext uri="{63B3BB69-23CF-44E3-9099-C40C66FF867C}">
              <a14:compatExt xmlns:a14="http://schemas.microsoft.com/office/drawing/2010/main" spid="_x0000_s5151"/>
            </a:ext>
            <a:ext uri="{FF2B5EF4-FFF2-40B4-BE49-F238E27FC236}">
              <a16:creationId xmlns:a16="http://schemas.microsoft.com/office/drawing/2014/main" id="{00000000-0008-0000-0500-00001F140000}"/>
            </a:ext>
          </a:extLst>
        </xdr:cNvPr>
        <xdr:cNvSpPr/>
      </xdr:nvSpPr>
      <xdr:spPr bwMode="auto">
        <a:xfrm>
          <a:off x="0" y="0"/>
          <a:ext cx="0" cy="0"/>
        </a:xfrm>
        <a:prstGeom prst="rect">
          <a:avLst/>
        </a:prstGeom>
        <a:noFill/>
        <a:ln w="9525">
          <a:miter lim="800000"/>
          <a:headEnd/>
          <a:tailEnd/>
        </a:ln>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LinePrinter"/>
            </a:rPr>
            <a:t>Personnel (01,07)</a:t>
          </a:r>
        </a:p>
      </xdr:txBody>
    </xdr:sp>
    <xdr:clientData fPrintsWithSheet="0"/>
  </xdr:twoCellAnchor>
  <xdr:twoCellAnchor editAs="oneCell">
    <xdr:from>
      <xdr:col>5</xdr:col>
      <xdr:colOff>533400</xdr:colOff>
      <xdr:row>1</xdr:row>
      <xdr:rowOff>0</xdr:rowOff>
    </xdr:from>
    <xdr:to>
      <xdr:col>8</xdr:col>
      <xdr:colOff>47625</xdr:colOff>
      <xdr:row>1</xdr:row>
      <xdr:rowOff>209550</xdr:rowOff>
    </xdr:to>
    <xdr:sp macro="" textlink="">
      <xdr:nvSpPr>
        <xdr:cNvPr id="5211" name="Button 91" hidden="1">
          <a:extLst>
            <a:ext uri="{63B3BB69-23CF-44E3-9099-C40C66FF867C}">
              <a14:compatExt xmlns:a14="http://schemas.microsoft.com/office/drawing/2010/main" spid="_x0000_s5211"/>
            </a:ext>
            <a:ext uri="{FF2B5EF4-FFF2-40B4-BE49-F238E27FC236}">
              <a16:creationId xmlns:a16="http://schemas.microsoft.com/office/drawing/2014/main" id="{00000000-0008-0000-0500-00005B140000}"/>
            </a:ext>
          </a:extLst>
        </xdr:cNvPr>
        <xdr:cNvSpPr/>
      </xdr:nvSpPr>
      <xdr:spPr bwMode="auto">
        <a:xfrm>
          <a:off x="0" y="0"/>
          <a:ext cx="0" cy="0"/>
        </a:xfrm>
        <a:prstGeom prst="rect">
          <a:avLst/>
        </a:prstGeom>
        <a:noFill/>
        <a:ln w="9525">
          <a:miter lim="800000"/>
          <a:headEnd/>
          <a:tailEnd/>
        </a:ln>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LinePrinter"/>
            </a:rPr>
            <a:t>Supplies, Equipment (05, 06)</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finance.uw.edu/travel/cars" TargetMode="External"/><Relationship Id="rId2" Type="http://schemas.openxmlformats.org/officeDocument/2006/relationships/hyperlink" Target="https://grad.uw.edu/graduate-student-funding/funding-information-for-departments/administering-assistantships/ta-ra-salaries/" TargetMode="External"/><Relationship Id="rId1" Type="http://schemas.openxmlformats.org/officeDocument/2006/relationships/hyperlink" Target="http://opb.washington.edu/content/quarterly-tuition-and-fees-pdf-files" TargetMode="External"/><Relationship Id="rId6" Type="http://schemas.openxmlformats.org/officeDocument/2006/relationships/hyperlink" Target="https://www.washington.edu/opb/tuition-fees/current-tuition-and-fees-dashboards/" TargetMode="External"/><Relationship Id="rId5" Type="http://schemas.openxmlformats.org/officeDocument/2006/relationships/hyperlink" Target="https://www.washington.edu/research/institutional-facts-and-rates/" TargetMode="External"/><Relationship Id="rId4" Type="http://schemas.openxmlformats.org/officeDocument/2006/relationships/hyperlink" Target="https://www.washington.edu/research/institutional-facts-and-rates/"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H80"/>
  <sheetViews>
    <sheetView defaultGridColor="0" topLeftCell="A10" colorId="22" zoomScale="95" zoomScaleNormal="95" workbookViewId="0">
      <selection activeCell="E9" sqref="E9"/>
    </sheetView>
  </sheetViews>
  <sheetFormatPr defaultColWidth="9.140625" defaultRowHeight="12.75"/>
  <cols>
    <col min="1" max="1" width="26.5703125" style="10" customWidth="1"/>
    <col min="2" max="2" width="7.42578125" style="10" customWidth="1"/>
    <col min="3" max="4" width="13.7109375" style="10" customWidth="1"/>
    <col min="5" max="5" width="15.28515625" style="10" customWidth="1"/>
    <col min="6" max="7" width="13.7109375" style="10" customWidth="1"/>
    <col min="8" max="8" width="16.140625" style="10" customWidth="1"/>
    <col min="9" max="16384" width="9.140625" style="10"/>
  </cols>
  <sheetData>
    <row r="1" spans="1:8" s="128" customFormat="1" ht="19.5" customHeight="1">
      <c r="A1" s="280" t="s">
        <v>0</v>
      </c>
      <c r="B1" s="281"/>
      <c r="C1" s="281"/>
      <c r="D1" s="281"/>
      <c r="E1" s="281"/>
      <c r="F1" s="281"/>
      <c r="G1" s="281"/>
      <c r="H1" s="371" t="s">
        <v>1</v>
      </c>
    </row>
    <row r="2" spans="1:8">
      <c r="A2" s="129" t="s">
        <v>2</v>
      </c>
      <c r="B2" s="18">
        <f>'Year 1'!C7</f>
        <v>0</v>
      </c>
      <c r="C2" s="11"/>
      <c r="D2" s="11"/>
      <c r="E2" s="11"/>
      <c r="F2" s="11"/>
      <c r="G2" s="132" t="s">
        <v>3</v>
      </c>
      <c r="H2" s="107"/>
    </row>
    <row r="3" spans="1:8">
      <c r="A3" s="129" t="s">
        <v>4</v>
      </c>
      <c r="B3" s="18">
        <f>'Year 1'!C8</f>
        <v>0</v>
      </c>
      <c r="C3" s="12"/>
      <c r="D3" s="11"/>
      <c r="E3" s="12"/>
      <c r="F3" s="12"/>
      <c r="G3" s="132" t="s">
        <v>5</v>
      </c>
      <c r="H3" s="107"/>
    </row>
    <row r="4" spans="1:8">
      <c r="A4" s="130" t="s">
        <v>6</v>
      </c>
      <c r="B4" s="131">
        <v>5</v>
      </c>
      <c r="C4" s="133" t="s">
        <v>7</v>
      </c>
      <c r="D4" s="11"/>
      <c r="E4" s="12"/>
      <c r="F4" s="12"/>
      <c r="G4" s="132" t="s">
        <v>8</v>
      </c>
      <c r="H4" s="107"/>
    </row>
    <row r="5" spans="1:8">
      <c r="A5" s="106"/>
      <c r="B5" s="11"/>
      <c r="C5" s="11"/>
      <c r="D5" s="11"/>
      <c r="E5" s="11"/>
      <c r="F5" s="11"/>
      <c r="G5" s="11"/>
      <c r="H5" s="105"/>
    </row>
    <row r="6" spans="1:8">
      <c r="A6" s="282" t="s">
        <v>9</v>
      </c>
      <c r="B6" s="283" t="s">
        <v>10</v>
      </c>
      <c r="C6" s="284" t="s">
        <v>11</v>
      </c>
      <c r="D6" s="284" t="s">
        <v>12</v>
      </c>
      <c r="E6" s="284" t="s">
        <v>13</v>
      </c>
      <c r="F6" s="284" t="s">
        <v>14</v>
      </c>
      <c r="G6" s="284" t="s">
        <v>15</v>
      </c>
      <c r="H6" s="285" t="s">
        <v>16</v>
      </c>
    </row>
    <row r="7" spans="1:8">
      <c r="A7" s="104"/>
      <c r="B7" s="11"/>
      <c r="C7" s="11"/>
      <c r="D7" s="11"/>
      <c r="E7" s="11"/>
      <c r="F7" s="11"/>
      <c r="G7" s="11"/>
      <c r="H7" s="105"/>
    </row>
    <row r="8" spans="1:8">
      <c r="A8" s="104" t="s">
        <v>17</v>
      </c>
      <c r="B8" s="13" t="s">
        <v>18</v>
      </c>
      <c r="C8" s="26">
        <f>'Year 1'!D231</f>
        <v>0</v>
      </c>
      <c r="D8" s="26">
        <f>IF($B$4&gt;=2,'Year 2'!D231,0)</f>
        <v>0</v>
      </c>
      <c r="E8" s="26">
        <f>IF($B$4&gt;=3,'Year 3'!D231,0)</f>
        <v>0</v>
      </c>
      <c r="F8" s="26">
        <f>IF($B$4&gt;=4,'Year 4'!D231,0)</f>
        <v>0</v>
      </c>
      <c r="G8" s="26">
        <f>IF($B$4&gt;=5,'Year 5'!D231,0)</f>
        <v>0</v>
      </c>
      <c r="H8" s="108">
        <f>SUM(C8:G8)</f>
        <v>0</v>
      </c>
    </row>
    <row r="9" spans="1:8">
      <c r="A9" s="104" t="s">
        <v>19</v>
      </c>
      <c r="B9" s="13" t="s">
        <v>20</v>
      </c>
      <c r="C9" s="26">
        <f>'Year 1'!D232</f>
        <v>0</v>
      </c>
      <c r="D9" s="26">
        <f>IF($B$4&gt;=2,'Year 2'!D232,0)</f>
        <v>0</v>
      </c>
      <c r="E9" s="26">
        <f>IF($B$4&gt;=3,'Year 3'!D232,0)</f>
        <v>0</v>
      </c>
      <c r="F9" s="26">
        <f>IF($B$4&gt;=4,'Year 4'!D232,0)</f>
        <v>0</v>
      </c>
      <c r="G9" s="26">
        <f>IF($B$4&gt;=5,'Year 5'!D232,0)</f>
        <v>0</v>
      </c>
      <c r="H9" s="108">
        <f t="shared" ref="H9:H17" si="0">SUM(C9:G9)</f>
        <v>0</v>
      </c>
    </row>
    <row r="10" spans="1:8">
      <c r="A10" s="104" t="s">
        <v>21</v>
      </c>
      <c r="B10" s="13" t="s">
        <v>22</v>
      </c>
      <c r="C10" s="26">
        <f>'Year 1'!D233</f>
        <v>0</v>
      </c>
      <c r="D10" s="26">
        <f>IF($B$4&gt;=2,'Year 2'!D233,0)</f>
        <v>0</v>
      </c>
      <c r="E10" s="26">
        <f>IF($B$4&gt;=3,'Year 3'!D233,0)</f>
        <v>0</v>
      </c>
      <c r="F10" s="26">
        <f>IF($B$4&gt;=4,'Year 4'!D233,0)</f>
        <v>0</v>
      </c>
      <c r="G10" s="26">
        <f>IF($B$4&gt;=5,'Year 5'!D233,0)</f>
        <v>0</v>
      </c>
      <c r="H10" s="108">
        <f t="shared" si="0"/>
        <v>0</v>
      </c>
    </row>
    <row r="11" spans="1:8">
      <c r="A11" s="104" t="s">
        <v>23</v>
      </c>
      <c r="B11" s="13" t="s">
        <v>24</v>
      </c>
      <c r="C11" s="26">
        <f>'Year 1'!D234</f>
        <v>0</v>
      </c>
      <c r="D11" s="26">
        <f>IF($B$4&gt;=2,'Year 2'!D234,0)</f>
        <v>0</v>
      </c>
      <c r="E11" s="26">
        <f>IF($B$4&gt;=3,'Year 3'!D234,0)</f>
        <v>0</v>
      </c>
      <c r="F11" s="26">
        <f>IF($B$4&gt;=4,'Year 4'!D234,0)</f>
        <v>0</v>
      </c>
      <c r="G11" s="26">
        <f>IF($B$4&gt;=5,'Year 5'!D234,0)</f>
        <v>0</v>
      </c>
      <c r="H11" s="108">
        <f t="shared" si="0"/>
        <v>0</v>
      </c>
    </row>
    <row r="12" spans="1:8">
      <c r="A12" s="104" t="s">
        <v>25</v>
      </c>
      <c r="B12" s="13" t="s">
        <v>26</v>
      </c>
      <c r="C12" s="26">
        <f>'Year 1'!D235</f>
        <v>0</v>
      </c>
      <c r="D12" s="26">
        <f>IF($B$4&gt;=2,'Year 2'!D235,0)</f>
        <v>0</v>
      </c>
      <c r="E12" s="26">
        <f>IF($B$4&gt;=3,'Year 3'!D235,0)</f>
        <v>0</v>
      </c>
      <c r="F12" s="26">
        <f>IF($B$4&gt;=4,'Year 4'!D235,0)</f>
        <v>0</v>
      </c>
      <c r="G12" s="26">
        <f>IF($B$4&gt;=5,'Year 5'!D235,0)</f>
        <v>0</v>
      </c>
      <c r="H12" s="108">
        <f t="shared" si="0"/>
        <v>0</v>
      </c>
    </row>
    <row r="13" spans="1:8">
      <c r="A13" s="104" t="s">
        <v>27</v>
      </c>
      <c r="B13" s="13" t="s">
        <v>28</v>
      </c>
      <c r="C13" s="26">
        <f>'Year 1'!D236</f>
        <v>0</v>
      </c>
      <c r="D13" s="26">
        <f>IF($B$4&gt;=2,'Year 2'!D236,0)</f>
        <v>0</v>
      </c>
      <c r="E13" s="26">
        <f>IF($B$4&gt;=3,'Year 3'!D236,0)</f>
        <v>0</v>
      </c>
      <c r="F13" s="26">
        <f>IF($B$4&gt;=4,'Year 4'!D236,0)</f>
        <v>0</v>
      </c>
      <c r="G13" s="26">
        <f>IF($B$4&gt;=5,'Year 5'!D236,0)</f>
        <v>0</v>
      </c>
      <c r="H13" s="108">
        <f t="shared" si="0"/>
        <v>0</v>
      </c>
    </row>
    <row r="14" spans="1:8">
      <c r="A14" s="104" t="s">
        <v>29</v>
      </c>
      <c r="B14" s="13" t="s">
        <v>30</v>
      </c>
      <c r="C14" s="26">
        <f>'Year 1'!D237</f>
        <v>0</v>
      </c>
      <c r="D14" s="26">
        <f>IF($B$4&gt;=2,'Year 2'!D237,0)</f>
        <v>0</v>
      </c>
      <c r="E14" s="26">
        <f>IF($B$4&gt;=3,'Year 3'!D237,0)</f>
        <v>0</v>
      </c>
      <c r="F14" s="26">
        <f>IF($B$4&gt;=4,'Year 4'!D237,0)</f>
        <v>0</v>
      </c>
      <c r="G14" s="26">
        <f>IF($B$4&gt;=5,'Year 5'!D237,0)</f>
        <v>0</v>
      </c>
      <c r="H14" s="108">
        <f t="shared" si="0"/>
        <v>0</v>
      </c>
    </row>
    <row r="15" spans="1:8">
      <c r="A15" s="104" t="s">
        <v>31</v>
      </c>
      <c r="B15" s="13" t="s">
        <v>32</v>
      </c>
      <c r="C15" s="26">
        <f>'Year 1'!D238</f>
        <v>0</v>
      </c>
      <c r="D15" s="26">
        <f>IF($B$4&gt;=2,'Year 2'!D238,0)</f>
        <v>0</v>
      </c>
      <c r="E15" s="26">
        <f>IF($B$4&gt;=3,'Year 3'!D238,0)</f>
        <v>0</v>
      </c>
      <c r="F15" s="26">
        <f>IF($B$4&gt;=4,'Year 4'!D238,0)</f>
        <v>0</v>
      </c>
      <c r="G15" s="26">
        <f>IF($B$4&gt;=5,'Year 5'!D238,0)</f>
        <v>0</v>
      </c>
      <c r="H15" s="108">
        <f t="shared" si="0"/>
        <v>0</v>
      </c>
    </row>
    <row r="16" spans="1:8">
      <c r="A16" s="104" t="s">
        <v>33</v>
      </c>
      <c r="B16" s="13"/>
      <c r="C16" s="26">
        <f>'Year 1'!D239</f>
        <v>0</v>
      </c>
      <c r="D16" s="26">
        <f>IF($B$4&gt;=2,'Year 2'!D239,0)</f>
        <v>0</v>
      </c>
      <c r="E16" s="26">
        <f>IF($B$4&gt;=3,'Year 3'!D239,0)</f>
        <v>0</v>
      </c>
      <c r="F16" s="26">
        <f>IF($B$4&gt;=4,'Year 4'!D239,0)</f>
        <v>0</v>
      </c>
      <c r="G16" s="26">
        <f>IF($B$4&gt;=5,'Year 5'!D239,0)</f>
        <v>0</v>
      </c>
      <c r="H16" s="108">
        <f t="shared" si="0"/>
        <v>0</v>
      </c>
    </row>
    <row r="17" spans="1:8">
      <c r="A17" s="104" t="s">
        <v>34</v>
      </c>
      <c r="B17" s="15">
        <v>38</v>
      </c>
      <c r="C17" s="26">
        <f>'Year 1'!D240</f>
        <v>0</v>
      </c>
      <c r="D17" s="26">
        <f>IF($B$4&gt;=2,'Year 2'!D240,0)</f>
        <v>0</v>
      </c>
      <c r="E17" s="26">
        <f>IF($B$4&gt;=3,'Year 3'!D240,0)</f>
        <v>0</v>
      </c>
      <c r="F17" s="26">
        <f>IF($B$4&gt;=4,'Year 4'!D240,0)</f>
        <v>0</v>
      </c>
      <c r="G17" s="26">
        <f>IF($B$4&gt;=5,'Year 5'!D240,0)</f>
        <v>0</v>
      </c>
      <c r="H17" s="108">
        <f t="shared" si="0"/>
        <v>0</v>
      </c>
    </row>
    <row r="18" spans="1:8">
      <c r="A18" s="104" t="s">
        <v>35</v>
      </c>
      <c r="B18" s="15"/>
      <c r="C18" s="14"/>
      <c r="D18" s="14"/>
      <c r="E18" s="14"/>
      <c r="F18" s="14"/>
      <c r="G18" s="14"/>
      <c r="H18" s="109"/>
    </row>
    <row r="19" spans="1:8">
      <c r="A19" s="106" t="s">
        <v>36</v>
      </c>
      <c r="B19" s="16"/>
      <c r="C19" s="28">
        <f>SUM(C8:C18)</f>
        <v>0</v>
      </c>
      <c r="D19" s="28">
        <f>SUM(D8:D18)</f>
        <v>0</v>
      </c>
      <c r="E19" s="28">
        <f>SUM(E8:E18)</f>
        <v>0</v>
      </c>
      <c r="F19" s="28">
        <f>SUM(F8:F18)</f>
        <v>0</v>
      </c>
      <c r="G19" s="28">
        <f>SUM(G8:G18)</f>
        <v>0</v>
      </c>
      <c r="H19" s="110">
        <f>SUM(C19:G19)</f>
        <v>0</v>
      </c>
    </row>
    <row r="20" spans="1:8" s="75" customFormat="1">
      <c r="A20" s="111"/>
      <c r="B20" s="73"/>
      <c r="C20" s="74"/>
      <c r="D20" s="74"/>
      <c r="E20" s="74"/>
      <c r="F20" s="74"/>
      <c r="G20" s="74"/>
      <c r="H20" s="112"/>
    </row>
    <row r="21" spans="1:8" s="75" customFormat="1">
      <c r="A21" s="113" t="s">
        <v>37</v>
      </c>
      <c r="B21" s="73"/>
      <c r="C21" s="76">
        <f>C48</f>
        <v>0</v>
      </c>
      <c r="D21" s="76">
        <f>D48</f>
        <v>0</v>
      </c>
      <c r="E21" s="76">
        <f>E48</f>
        <v>0</v>
      </c>
      <c r="F21" s="76">
        <f>F48</f>
        <v>0</v>
      </c>
      <c r="G21" s="76">
        <f>G48</f>
        <v>0</v>
      </c>
      <c r="H21" s="114">
        <f>SUM(C21:G21)</f>
        <v>0</v>
      </c>
    </row>
    <row r="22" spans="1:8">
      <c r="A22" s="113" t="s">
        <v>38</v>
      </c>
      <c r="B22" s="15" t="s">
        <v>39</v>
      </c>
      <c r="C22" s="26">
        <f>'Year 1'!D243</f>
        <v>0</v>
      </c>
      <c r="D22" s="26">
        <f>IF($B$4&gt;=2,'Year 2'!D243,0)</f>
        <v>0</v>
      </c>
      <c r="E22" s="26">
        <f>IF($B$4&gt;=3,'Year 3'!D243,0)</f>
        <v>0</v>
      </c>
      <c r="F22" s="26">
        <f>IF($B$4&gt;=4,'Year 4'!D243,0)</f>
        <v>0</v>
      </c>
      <c r="G22" s="26">
        <f>IF($B$4&gt;=5,'Year 5'!D243,0)</f>
        <v>0</v>
      </c>
      <c r="H22" s="108">
        <f>SUM(C22:G22)</f>
        <v>0</v>
      </c>
    </row>
    <row r="23" spans="1:8">
      <c r="A23" s="113"/>
      <c r="B23" s="15"/>
      <c r="C23" s="26"/>
      <c r="D23" s="26"/>
      <c r="E23" s="26"/>
      <c r="F23" s="26"/>
      <c r="G23" s="26"/>
      <c r="H23" s="108"/>
    </row>
    <row r="24" spans="1:8" ht="15.75">
      <c r="A24" s="106" t="s">
        <v>40</v>
      </c>
      <c r="B24" s="17"/>
      <c r="C24" s="28">
        <f>C19+C22</f>
        <v>0</v>
      </c>
      <c r="D24" s="28">
        <f>D19+D22</f>
        <v>0</v>
      </c>
      <c r="E24" s="28">
        <f>E19+E22</f>
        <v>0</v>
      </c>
      <c r="F24" s="28">
        <f>F19+F22</f>
        <v>0</v>
      </c>
      <c r="G24" s="28">
        <f>G19+G22</f>
        <v>0</v>
      </c>
      <c r="H24" s="110">
        <f>SUM(C24:G24)</f>
        <v>0</v>
      </c>
    </row>
    <row r="25" spans="1:8">
      <c r="A25" s="106" t="s">
        <v>41</v>
      </c>
      <c r="B25" s="11"/>
      <c r="C25" s="11"/>
      <c r="D25" s="11"/>
      <c r="E25" s="11"/>
      <c r="F25" s="11"/>
      <c r="G25" s="11"/>
      <c r="H25" s="105"/>
    </row>
    <row r="26" spans="1:8">
      <c r="A26" s="106"/>
      <c r="B26" s="11"/>
      <c r="C26" s="11"/>
      <c r="D26" s="11"/>
      <c r="E26" s="11"/>
      <c r="F26" s="11"/>
      <c r="G26" s="11"/>
      <c r="H26" s="105"/>
    </row>
    <row r="27" spans="1:8">
      <c r="A27" s="282" t="s">
        <v>42</v>
      </c>
      <c r="B27" s="283" t="s">
        <v>39</v>
      </c>
      <c r="C27" s="284" t="s">
        <v>11</v>
      </c>
      <c r="D27" s="284" t="s">
        <v>12</v>
      </c>
      <c r="E27" s="284" t="s">
        <v>13</v>
      </c>
      <c r="F27" s="284" t="s">
        <v>14</v>
      </c>
      <c r="G27" s="284" t="s">
        <v>15</v>
      </c>
      <c r="H27" s="285" t="s">
        <v>16</v>
      </c>
    </row>
    <row r="28" spans="1:8">
      <c r="A28" s="104"/>
      <c r="B28" s="11"/>
      <c r="C28" s="11"/>
      <c r="D28" s="11"/>
      <c r="E28" s="11"/>
      <c r="F28" s="11"/>
      <c r="G28" s="11"/>
      <c r="H28" s="105"/>
    </row>
    <row r="29" spans="1:8">
      <c r="A29" s="104" t="s">
        <v>43</v>
      </c>
      <c r="B29" s="15" t="s">
        <v>39</v>
      </c>
      <c r="C29" s="26">
        <f>'Year 1'!N231</f>
        <v>0</v>
      </c>
      <c r="D29" s="26">
        <f>IF($B$4&gt;=2,'Year 2'!N231,0)</f>
        <v>0</v>
      </c>
      <c r="E29" s="26">
        <f>IF($B$4&gt;=3,'Year 3'!N231,0)</f>
        <v>0</v>
      </c>
      <c r="F29" s="26">
        <f>IF($B$4&gt;=4,'Year 4'!N231,0)</f>
        <v>0</v>
      </c>
      <c r="G29" s="26">
        <f>IF($B$4&gt;=5,'Year 5'!N231,0)</f>
        <v>0</v>
      </c>
      <c r="H29" s="108">
        <f>SUM(C29:G29)</f>
        <v>0</v>
      </c>
    </row>
    <row r="30" spans="1:8">
      <c r="A30" s="104" t="s">
        <v>44</v>
      </c>
      <c r="B30" s="15" t="s">
        <v>39</v>
      </c>
      <c r="C30" s="26">
        <f>'Year 1'!N232</f>
        <v>0</v>
      </c>
      <c r="D30" s="26">
        <f>IF($B$4&gt;=2,'Year 2'!N232,0)</f>
        <v>0</v>
      </c>
      <c r="E30" s="26">
        <f>IF($B$4&gt;=3,'Year 3'!N232,0)</f>
        <v>0</v>
      </c>
      <c r="F30" s="26">
        <f>IF($B$4&gt;=4,'Year 4'!N232,0)</f>
        <v>0</v>
      </c>
      <c r="G30" s="26">
        <f>IF($B$4&gt;=5,'Year 5'!N232,0)</f>
        <v>0</v>
      </c>
      <c r="H30" s="108">
        <f t="shared" ref="H30:H37" si="1">SUM(C30:G30)</f>
        <v>0</v>
      </c>
    </row>
    <row r="31" spans="1:8">
      <c r="A31" s="104" t="s">
        <v>27</v>
      </c>
      <c r="B31" s="15" t="s">
        <v>39</v>
      </c>
      <c r="C31" s="26">
        <f>'Year 1'!N233</f>
        <v>0</v>
      </c>
      <c r="D31" s="26">
        <f>IF($B$4&gt;=2,'Year 2'!N233,0)</f>
        <v>0</v>
      </c>
      <c r="E31" s="26">
        <f>IF($B$4&gt;=3,'Year 3'!N233,0)</f>
        <v>0</v>
      </c>
      <c r="F31" s="26">
        <f>IF($B$4&gt;=4,'Year 4'!N233,0)</f>
        <v>0</v>
      </c>
      <c r="G31" s="26">
        <f>IF($B$4&gt;=5,'Year 5'!N233,0)</f>
        <v>0</v>
      </c>
      <c r="H31" s="108">
        <f t="shared" si="1"/>
        <v>0</v>
      </c>
    </row>
    <row r="32" spans="1:8">
      <c r="A32" s="104" t="s">
        <v>45</v>
      </c>
      <c r="B32" s="15" t="s">
        <v>39</v>
      </c>
      <c r="C32" s="26">
        <f>'Year 1'!N234</f>
        <v>0</v>
      </c>
      <c r="D32" s="26">
        <f>IF($B$4&gt;=2,'Year 2'!N234,0)</f>
        <v>0</v>
      </c>
      <c r="E32" s="26">
        <f>IF($B$4&gt;=3,'Year 3'!N234,0)</f>
        <v>0</v>
      </c>
      <c r="F32" s="26">
        <f>IF($B$4&gt;=4,'Year 4'!N234,0)</f>
        <v>0</v>
      </c>
      <c r="G32" s="26">
        <f>IF($B$4&gt;=5,'Year 5'!N234,0)</f>
        <v>0</v>
      </c>
      <c r="H32" s="108">
        <f t="shared" si="1"/>
        <v>0</v>
      </c>
    </row>
    <row r="33" spans="1:8">
      <c r="A33" s="104" t="s">
        <v>23</v>
      </c>
      <c r="B33" s="15" t="s">
        <v>39</v>
      </c>
      <c r="C33" s="26">
        <f>'Year 1'!N235</f>
        <v>0</v>
      </c>
      <c r="D33" s="26">
        <f>IF($B$4&gt;=2,'Year 2'!N235,0)</f>
        <v>0</v>
      </c>
      <c r="E33" s="26">
        <f>IF($B$4&gt;=3,'Year 3'!N235,0)</f>
        <v>0</v>
      </c>
      <c r="F33" s="26">
        <f>IF($B$4&gt;=4,'Year 4'!N235,0)</f>
        <v>0</v>
      </c>
      <c r="G33" s="26">
        <f>IF($B$4&gt;=5,'Year 5'!N235,0)</f>
        <v>0</v>
      </c>
      <c r="H33" s="108">
        <f t="shared" si="1"/>
        <v>0</v>
      </c>
    </row>
    <row r="34" spans="1:8">
      <c r="A34" s="104" t="s">
        <v>46</v>
      </c>
      <c r="B34" s="15" t="s">
        <v>39</v>
      </c>
      <c r="C34" s="26">
        <v>0</v>
      </c>
      <c r="D34" s="26">
        <v>0</v>
      </c>
      <c r="E34" s="26">
        <v>0</v>
      </c>
      <c r="F34" s="26">
        <v>0</v>
      </c>
      <c r="G34" s="26">
        <v>0</v>
      </c>
      <c r="H34" s="108">
        <f t="shared" si="1"/>
        <v>0</v>
      </c>
    </row>
    <row r="35" spans="1:8">
      <c r="A35" s="104" t="s">
        <v>47</v>
      </c>
      <c r="B35" s="15" t="s">
        <v>39</v>
      </c>
      <c r="C35" s="26">
        <v>0</v>
      </c>
      <c r="D35" s="26">
        <v>0</v>
      </c>
      <c r="E35" s="26">
        <v>0</v>
      </c>
      <c r="F35" s="26">
        <v>0</v>
      </c>
      <c r="G35" s="26">
        <v>0</v>
      </c>
      <c r="H35" s="108">
        <f t="shared" si="1"/>
        <v>0</v>
      </c>
    </row>
    <row r="36" spans="1:8">
      <c r="A36" s="104" t="s">
        <v>48</v>
      </c>
      <c r="B36" s="15" t="s">
        <v>39</v>
      </c>
      <c r="C36" s="26">
        <f>'Year 1'!N236</f>
        <v>0</v>
      </c>
      <c r="D36" s="26">
        <f>IF($B$4&gt;=2,'Year 2'!N236,0)</f>
        <v>0</v>
      </c>
      <c r="E36" s="26">
        <f>IF($B$4&gt;=3,'Year 3'!N236,0)</f>
        <v>0</v>
      </c>
      <c r="F36" s="26">
        <f>IF($B$4&gt;=4,'Year 4'!N236,0)</f>
        <v>0</v>
      </c>
      <c r="G36" s="26">
        <f>IF($B$4&gt;=5,'Year 5'!N236,0)</f>
        <v>0</v>
      </c>
      <c r="H36" s="108">
        <f t="shared" si="1"/>
        <v>0</v>
      </c>
    </row>
    <row r="37" spans="1:8">
      <c r="A37" s="104" t="s">
        <v>49</v>
      </c>
      <c r="B37" s="15" t="s">
        <v>39</v>
      </c>
      <c r="C37" s="26">
        <f>'Year 1'!N237</f>
        <v>0</v>
      </c>
      <c r="D37" s="26">
        <f>IF($B$4&gt;=2,'Year 2'!N237,0)</f>
        <v>0</v>
      </c>
      <c r="E37" s="26">
        <f>IF($B$4&gt;=3,'Year 3'!N237,0)</f>
        <v>0</v>
      </c>
      <c r="F37" s="26">
        <f>IF($B$4&gt;=4,'Year 4'!N237,0)</f>
        <v>0</v>
      </c>
      <c r="G37" s="26">
        <f>IF($B$4&gt;=5,'Year 5'!N237,0)</f>
        <v>0</v>
      </c>
      <c r="H37" s="108">
        <f t="shared" si="1"/>
        <v>0</v>
      </c>
    </row>
    <row r="38" spans="1:8">
      <c r="A38" s="360" t="s">
        <v>50</v>
      </c>
      <c r="B38" s="358"/>
      <c r="C38" s="358"/>
      <c r="D38" s="358"/>
      <c r="E38" s="358"/>
      <c r="F38" s="358"/>
      <c r="G38" s="358"/>
      <c r="H38" s="359"/>
    </row>
    <row r="39" spans="1:8">
      <c r="A39" s="361" t="s">
        <v>51</v>
      </c>
      <c r="B39" s="362"/>
      <c r="C39" s="363">
        <f>SUM(C29:C37)</f>
        <v>0</v>
      </c>
      <c r="D39" s="363">
        <f>SUM(D29:D37)</f>
        <v>0</v>
      </c>
      <c r="E39" s="363">
        <f>SUM(E29:E37)</f>
        <v>0</v>
      </c>
      <c r="F39" s="363">
        <f>SUM(F29:F37)</f>
        <v>0</v>
      </c>
      <c r="G39" s="363">
        <f>SUM(G29:G37)</f>
        <v>0</v>
      </c>
      <c r="H39" s="364">
        <f>SUM(C39:G39)</f>
        <v>0</v>
      </c>
    </row>
    <row r="40" spans="1:8">
      <c r="A40" s="115" t="s">
        <v>52</v>
      </c>
      <c r="B40" s="15"/>
      <c r="C40" s="27">
        <f>'Year 1'!N240</f>
        <v>0</v>
      </c>
      <c r="D40" s="26">
        <f>IF($B$4&gt;=2,'Year 2'!N240,0)</f>
        <v>0</v>
      </c>
      <c r="E40" s="26">
        <f>IF($B$4&gt;=3,'Year 3'!N240,0)</f>
        <v>0</v>
      </c>
      <c r="F40" s="26">
        <f>IF($B$4&gt;=4,'Year 4'!N240,0)</f>
        <v>0</v>
      </c>
      <c r="G40" s="26">
        <f>IF($B$4&gt;=5,'Year 5'!N240,0)</f>
        <v>0</v>
      </c>
      <c r="H40" s="108">
        <f>SUM(C40:G40)</f>
        <v>0</v>
      </c>
    </row>
    <row r="41" spans="1:8">
      <c r="A41" s="106" t="s">
        <v>36</v>
      </c>
      <c r="B41" s="15" t="s">
        <v>39</v>
      </c>
      <c r="C41" s="28">
        <f>SUM(C39:C40)</f>
        <v>0</v>
      </c>
      <c r="D41" s="28">
        <f>SUM(D39:D40)</f>
        <v>0</v>
      </c>
      <c r="E41" s="28">
        <f>SUM(E39:E40)</f>
        <v>0</v>
      </c>
      <c r="F41" s="28">
        <f>SUM(F39:F40)</f>
        <v>0</v>
      </c>
      <c r="G41" s="28">
        <f>SUM(G39:G40)</f>
        <v>0</v>
      </c>
      <c r="H41" s="110">
        <f>SUM(C41:G41)</f>
        <v>0</v>
      </c>
    </row>
    <row r="42" spans="1:8">
      <c r="A42" s="365" t="s">
        <v>53</v>
      </c>
      <c r="B42" s="369" t="s">
        <v>39</v>
      </c>
      <c r="C42" s="367">
        <f>C50</f>
        <v>0</v>
      </c>
      <c r="D42" s="367">
        <f>D50</f>
        <v>0</v>
      </c>
      <c r="E42" s="367">
        <f>E50</f>
        <v>0</v>
      </c>
      <c r="F42" s="367">
        <f>F50</f>
        <v>0</v>
      </c>
      <c r="G42" s="367">
        <f>G50</f>
        <v>0</v>
      </c>
      <c r="H42" s="368">
        <f>SUM(C42:G42)</f>
        <v>0</v>
      </c>
    </row>
    <row r="43" spans="1:8" ht="15.75">
      <c r="A43" s="106" t="s">
        <v>40</v>
      </c>
      <c r="B43" s="17"/>
      <c r="C43" s="28">
        <f>SUM(C41:C42)</f>
        <v>0</v>
      </c>
      <c r="D43" s="28">
        <f>SUM(D41:D42)</f>
        <v>0</v>
      </c>
      <c r="E43" s="28">
        <f>SUM(E41:E42)</f>
        <v>0</v>
      </c>
      <c r="F43" s="28">
        <f>SUM(F41:F42)</f>
        <v>0</v>
      </c>
      <c r="G43" s="28">
        <f>SUM(G41:G42)</f>
        <v>0</v>
      </c>
      <c r="H43" s="110">
        <f>SUM(C43:G43)</f>
        <v>0</v>
      </c>
    </row>
    <row r="44" spans="1:8">
      <c r="A44" s="104"/>
      <c r="B44" s="11"/>
      <c r="C44" s="11"/>
      <c r="D44" s="11"/>
      <c r="E44" s="11"/>
      <c r="F44" s="11"/>
      <c r="G44" s="11"/>
      <c r="H44" s="105"/>
    </row>
    <row r="45" spans="1:8" ht="15.75">
      <c r="A45" s="106" t="s">
        <v>54</v>
      </c>
      <c r="B45" s="17"/>
      <c r="C45" s="16"/>
      <c r="D45" s="17"/>
      <c r="E45" s="11"/>
      <c r="F45" s="17"/>
      <c r="G45" s="17"/>
      <c r="H45" s="116"/>
    </row>
    <row r="46" spans="1:8">
      <c r="A46" s="104" t="s">
        <v>39</v>
      </c>
      <c r="B46" s="11" t="s">
        <v>39</v>
      </c>
      <c r="C46" s="16" t="s">
        <v>11</v>
      </c>
      <c r="D46" s="16" t="s">
        <v>12</v>
      </c>
      <c r="E46" s="16" t="s">
        <v>13</v>
      </c>
      <c r="F46" s="16" t="s">
        <v>14</v>
      </c>
      <c r="G46" s="16" t="s">
        <v>15</v>
      </c>
      <c r="H46" s="117" t="s">
        <v>16</v>
      </c>
    </row>
    <row r="47" spans="1:8">
      <c r="A47" s="118"/>
      <c r="B47" s="16"/>
      <c r="C47" s="16"/>
      <c r="D47" s="16"/>
      <c r="E47" s="16"/>
      <c r="F47" s="16"/>
      <c r="G47" s="16"/>
      <c r="H47" s="117"/>
    </row>
    <row r="48" spans="1:8">
      <c r="A48" s="365" t="s">
        <v>55</v>
      </c>
      <c r="B48" s="366" t="s">
        <v>56</v>
      </c>
      <c r="C48" s="367">
        <f>'Year 1'!C218</f>
        <v>0</v>
      </c>
      <c r="D48" s="367">
        <f>IF($B$4&gt;=2,'Year 2'!C218,0)</f>
        <v>0</v>
      </c>
      <c r="E48" s="367">
        <f>IF($B$4&gt;=3,'Year 3'!C218,0)</f>
        <v>0</v>
      </c>
      <c r="F48" s="367">
        <f>IF($B$4&gt;=4,'Year 4'!C218,0)</f>
        <v>0</v>
      </c>
      <c r="G48" s="367">
        <f>IF($B$4&gt;=5,'Year 5'!C218,0)</f>
        <v>0</v>
      </c>
      <c r="H48" s="368">
        <f>SUM(C48:G48)</f>
        <v>0</v>
      </c>
    </row>
    <row r="49" spans="1:8">
      <c r="A49" s="104"/>
      <c r="B49" s="19" t="s">
        <v>57</v>
      </c>
      <c r="C49" s="20">
        <f>'Year 1'!B220</f>
        <v>0.55500000000000005</v>
      </c>
      <c r="D49" s="31">
        <f>IF($B$4&gt;=2,'Year 2'!B220,0)</f>
        <v>0.55500000000000005</v>
      </c>
      <c r="E49" s="31">
        <f>IF($B$4&gt;=3,'Year 3'!B220,0)</f>
        <v>0.55500000000000005</v>
      </c>
      <c r="F49" s="31">
        <f>IF($B$4&gt;=4,'Year 4'!B220,0)</f>
        <v>0.55500000000000005</v>
      </c>
      <c r="G49" s="31">
        <f>IF($B$4&gt;=5,'Year 5'!B220,0)</f>
        <v>0.55500000000000005</v>
      </c>
      <c r="H49" s="119"/>
    </row>
    <row r="50" spans="1:8">
      <c r="A50" s="104"/>
      <c r="B50" s="77" t="s">
        <v>38</v>
      </c>
      <c r="C50" s="27">
        <f>'Year 1'!C219</f>
        <v>0</v>
      </c>
      <c r="D50" s="26">
        <f>IF($B$4&gt;=2,'Year 2'!C219,0)</f>
        <v>0</v>
      </c>
      <c r="E50" s="26">
        <f>IF($B$4&gt;=3,'Year 3'!C219,0)</f>
        <v>0</v>
      </c>
      <c r="F50" s="26">
        <f>IF($B$4&gt;=4,'Year 4'!C219,0)</f>
        <v>0</v>
      </c>
      <c r="G50" s="26">
        <f>IF($B$4&gt;=5,'Year 5'!C219,0)</f>
        <v>0</v>
      </c>
      <c r="H50" s="120">
        <f>SUM(C50:G50)</f>
        <v>0</v>
      </c>
    </row>
    <row r="51" spans="1:8">
      <c r="A51" s="104"/>
      <c r="B51" s="11"/>
      <c r="C51" s="11"/>
      <c r="D51" s="11"/>
      <c r="E51" s="11"/>
      <c r="F51" s="11"/>
      <c r="G51" s="11"/>
      <c r="H51" s="105"/>
    </row>
    <row r="52" spans="1:8">
      <c r="A52" s="104"/>
      <c r="B52" s="11"/>
      <c r="C52" s="11"/>
      <c r="D52" s="11"/>
      <c r="E52" s="11"/>
      <c r="F52" s="11"/>
      <c r="G52" s="11"/>
      <c r="H52" s="105"/>
    </row>
    <row r="53" spans="1:8">
      <c r="A53" s="282" t="s">
        <v>58</v>
      </c>
      <c r="B53" s="284" t="s">
        <v>39</v>
      </c>
      <c r="C53" s="284" t="s">
        <v>11</v>
      </c>
      <c r="D53" s="284" t="s">
        <v>12</v>
      </c>
      <c r="E53" s="284" t="s">
        <v>13</v>
      </c>
      <c r="F53" s="284" t="s">
        <v>14</v>
      </c>
      <c r="G53" s="284" t="s">
        <v>15</v>
      </c>
      <c r="H53" s="285" t="s">
        <v>16</v>
      </c>
    </row>
    <row r="54" spans="1:8">
      <c r="A54" s="104"/>
      <c r="B54" s="11"/>
      <c r="C54" s="11"/>
      <c r="D54" s="11"/>
      <c r="E54" s="11"/>
      <c r="F54" s="11"/>
      <c r="G54" s="11"/>
      <c r="H54" s="105"/>
    </row>
    <row r="55" spans="1:8">
      <c r="A55" s="121" t="s">
        <v>59</v>
      </c>
      <c r="B55" s="21"/>
      <c r="C55" s="26">
        <f>'Year 1'!H231</f>
        <v>0</v>
      </c>
      <c r="D55" s="25">
        <f>IF($B$4&gt;=2,'Year 2'!H231,0)</f>
        <v>0</v>
      </c>
      <c r="E55" s="26">
        <f>IF($B$4&gt;=3,'Year 3'!H231,0)</f>
        <v>0</v>
      </c>
      <c r="F55" s="26">
        <f>IF($B$4&gt;=4,'Year 4'!H231,0)</f>
        <v>0</v>
      </c>
      <c r="G55" s="26">
        <f>IF($B$4&gt;=5,'Year 5'!H231,0)</f>
        <v>0</v>
      </c>
      <c r="H55" s="108">
        <f>SUM(C55:G55)</f>
        <v>0</v>
      </c>
    </row>
    <row r="56" spans="1:8">
      <c r="A56" s="121" t="s">
        <v>60</v>
      </c>
      <c r="B56" s="22"/>
      <c r="C56" s="26">
        <f>'Year 1'!H232</f>
        <v>0</v>
      </c>
      <c r="D56" s="25">
        <f>IF($B$4&gt;=2,'Year 2'!H232,0)</f>
        <v>0</v>
      </c>
      <c r="E56" s="26">
        <f>IF($B$4&gt;=3,'Year 3'!H232,0)</f>
        <v>0</v>
      </c>
      <c r="F56" s="26">
        <f>IF($B$4&gt;=4,'Year 4'!H232,0)</f>
        <v>0</v>
      </c>
      <c r="G56" s="26">
        <f>IF($B$4&gt;=5,'Year 5'!H232,0)</f>
        <v>0</v>
      </c>
      <c r="H56" s="108">
        <f t="shared" ref="H56:H72" si="2">SUM(C56:G56)</f>
        <v>0</v>
      </c>
    </row>
    <row r="57" spans="1:8">
      <c r="A57" s="121" t="s">
        <v>27</v>
      </c>
      <c r="B57" s="22"/>
      <c r="C57" s="26">
        <f>'Year 1'!H233</f>
        <v>0</v>
      </c>
      <c r="D57" s="25">
        <f>IF($B$4&gt;=2,'Year 2'!H233,0)</f>
        <v>0</v>
      </c>
      <c r="E57" s="26">
        <f>IF($B$4&gt;=3,'Year 3'!H233,0)</f>
        <v>0</v>
      </c>
      <c r="F57" s="26">
        <f>IF($B$4&gt;=4,'Year 4'!H233,0)</f>
        <v>0</v>
      </c>
      <c r="G57" s="26">
        <f>IF($B$4&gt;=5,'Year 5'!H233,0)</f>
        <v>0</v>
      </c>
      <c r="H57" s="108">
        <f t="shared" si="2"/>
        <v>0</v>
      </c>
    </row>
    <row r="58" spans="1:8">
      <c r="A58" s="121" t="s">
        <v>23</v>
      </c>
      <c r="B58" s="21"/>
      <c r="C58" s="26"/>
      <c r="D58" s="25"/>
      <c r="E58" s="26"/>
      <c r="F58" s="26"/>
      <c r="G58" s="26"/>
      <c r="H58" s="108"/>
    </row>
    <row r="59" spans="1:8">
      <c r="A59" s="122" t="s">
        <v>61</v>
      </c>
      <c r="B59" s="23"/>
      <c r="C59" s="26">
        <f>'Year 1'!H235</f>
        <v>0</v>
      </c>
      <c r="D59" s="25">
        <f>IF($B$4&gt;=2,'Year 2'!H235,0)</f>
        <v>0</v>
      </c>
      <c r="E59" s="26">
        <f>IF($B$4&gt;=3,'Year 3'!H235,0)</f>
        <v>0</v>
      </c>
      <c r="F59" s="26">
        <f>IF($B$4&gt;=4,'Year 4'!H235,0)</f>
        <v>0</v>
      </c>
      <c r="G59" s="26">
        <f>IF($B$4&gt;=5,'Year 5'!H235,0)</f>
        <v>0</v>
      </c>
      <c r="H59" s="108">
        <f t="shared" si="2"/>
        <v>0</v>
      </c>
    </row>
    <row r="60" spans="1:8">
      <c r="A60" s="122" t="s">
        <v>62</v>
      </c>
      <c r="B60" s="23"/>
      <c r="C60" s="26">
        <f>'Year 1'!H236</f>
        <v>0</v>
      </c>
      <c r="D60" s="25">
        <f>IF($B$4&gt;=2,'Year 2'!H236,0)</f>
        <v>0</v>
      </c>
      <c r="E60" s="26">
        <f>IF($B$4&gt;=3,'Year 3'!H236,0)</f>
        <v>0</v>
      </c>
      <c r="F60" s="26">
        <f>IF($B$4&gt;=4,'Year 4'!H236,0)</f>
        <v>0</v>
      </c>
      <c r="G60" s="26">
        <f>IF($B$4&gt;=5,'Year 5'!H236,0)</f>
        <v>0</v>
      </c>
      <c r="H60" s="108">
        <f t="shared" si="2"/>
        <v>0</v>
      </c>
    </row>
    <row r="61" spans="1:8">
      <c r="A61" s="123" t="s">
        <v>63</v>
      </c>
      <c r="B61" s="21"/>
      <c r="C61" s="26"/>
      <c r="D61" s="25"/>
      <c r="E61" s="26"/>
      <c r="F61" s="26"/>
      <c r="G61" s="26"/>
      <c r="H61" s="108"/>
    </row>
    <row r="62" spans="1:8">
      <c r="A62" s="122" t="s">
        <v>64</v>
      </c>
      <c r="B62" s="23"/>
      <c r="C62" s="26">
        <f>'Year 1'!H238</f>
        <v>0</v>
      </c>
      <c r="D62" s="25">
        <f>IF($B$4&gt;=2,'Year 2'!H238,0)</f>
        <v>0</v>
      </c>
      <c r="E62" s="26">
        <f>IF($B$4&gt;=3,'Year 3'!H238,0)</f>
        <v>0</v>
      </c>
      <c r="F62" s="26">
        <f>IF($B$4&gt;=4,'Year 4'!H238,0)</f>
        <v>0</v>
      </c>
      <c r="G62" s="26">
        <f>IF($B$4&gt;=5,'Year 5'!H238,0)</f>
        <v>0</v>
      </c>
      <c r="H62" s="108">
        <f t="shared" si="2"/>
        <v>0</v>
      </c>
    </row>
    <row r="63" spans="1:8">
      <c r="A63" s="122" t="s">
        <v>65</v>
      </c>
      <c r="B63" s="22"/>
      <c r="C63" s="26">
        <f>'Year 1'!H239</f>
        <v>0</v>
      </c>
      <c r="D63" s="25">
        <f>IF($B$4&gt;=2,'Year 2'!H239,0)</f>
        <v>0</v>
      </c>
      <c r="E63" s="26">
        <f>IF($B$4&gt;=3,'Year 3'!H239,0)</f>
        <v>0</v>
      </c>
      <c r="F63" s="26">
        <f>IF($B$4&gt;=4,'Year 4'!H239,0)</f>
        <v>0</v>
      </c>
      <c r="G63" s="26">
        <f>IF($B$4&gt;=5,'Year 5'!H239,0)</f>
        <v>0</v>
      </c>
      <c r="H63" s="108">
        <f t="shared" si="2"/>
        <v>0</v>
      </c>
    </row>
    <row r="64" spans="1:8">
      <c r="A64" s="123" t="s">
        <v>35</v>
      </c>
      <c r="B64" s="21"/>
      <c r="C64" s="26"/>
      <c r="D64" s="25"/>
      <c r="E64" s="26"/>
      <c r="F64" s="26"/>
      <c r="G64" s="26"/>
      <c r="H64" s="108"/>
    </row>
    <row r="65" spans="1:8">
      <c r="A65" s="122" t="s">
        <v>45</v>
      </c>
      <c r="B65" s="21"/>
      <c r="C65" s="26">
        <f>'Year 1'!J232</f>
        <v>0</v>
      </c>
      <c r="D65" s="25">
        <f>IF($B$4&gt;=2,'Year 2'!J232,0)</f>
        <v>0</v>
      </c>
      <c r="E65" s="26">
        <f>IF($B$4&gt;=3,'Year 3'!J232,0)</f>
        <v>0</v>
      </c>
      <c r="F65" s="26">
        <f>IF($B$4&gt;=4,'Year 4'!J232,0)</f>
        <v>0</v>
      </c>
      <c r="G65" s="26">
        <f>IF($B$4&gt;=5,'Year 5'!J232,0)</f>
        <v>0</v>
      </c>
      <c r="H65" s="108">
        <f t="shared" si="2"/>
        <v>0</v>
      </c>
    </row>
    <row r="66" spans="1:8">
      <c r="A66" s="122" t="s">
        <v>66</v>
      </c>
      <c r="B66" s="21"/>
      <c r="C66" s="26">
        <f>'Year 1'!J233</f>
        <v>0</v>
      </c>
      <c r="D66" s="25">
        <f>IF($B$4&gt;=2,'Year 2'!J233,0)</f>
        <v>0</v>
      </c>
      <c r="E66" s="26">
        <f>IF($B$4&gt;=3,'Year 3'!J233,0)</f>
        <v>0</v>
      </c>
      <c r="F66" s="26">
        <f>IF($B$4&gt;=4,'Year 4'!J233,0)</f>
        <v>0</v>
      </c>
      <c r="G66" s="26">
        <f>IF($B$4&gt;=5,'Year 5'!J233,0)</f>
        <v>0</v>
      </c>
      <c r="H66" s="108">
        <f t="shared" si="2"/>
        <v>0</v>
      </c>
    </row>
    <row r="67" spans="1:8">
      <c r="A67" s="122" t="s">
        <v>67</v>
      </c>
      <c r="B67" s="21"/>
      <c r="C67" s="26">
        <f>'Year 1'!J234</f>
        <v>0</v>
      </c>
      <c r="D67" s="25">
        <f>IF($B$4&gt;=2,'Year 2'!J234,0)</f>
        <v>0</v>
      </c>
      <c r="E67" s="26">
        <f>IF($B$4&gt;=3,'Year 3'!J234,0)</f>
        <v>0</v>
      </c>
      <c r="F67" s="26">
        <f>IF($B$4&gt;=4,'Year 4'!J234,0)</f>
        <v>0</v>
      </c>
      <c r="G67" s="26">
        <f>IF($B$4&gt;=5,'Year 5'!J234,0)</f>
        <v>0</v>
      </c>
      <c r="H67" s="108">
        <f t="shared" si="2"/>
        <v>0</v>
      </c>
    </row>
    <row r="68" spans="1:8">
      <c r="A68" s="122" t="s">
        <v>68</v>
      </c>
      <c r="B68" s="21"/>
      <c r="C68" s="26">
        <f>'Year 1'!J235</f>
        <v>0</v>
      </c>
      <c r="D68" s="25">
        <f>IF($B$4&gt;=2,'Year 2'!J235,0)</f>
        <v>0</v>
      </c>
      <c r="E68" s="26">
        <f>IF($B$4&gt;=3,'Year 3'!J235,0)</f>
        <v>0</v>
      </c>
      <c r="F68" s="26">
        <f>IF($B$4&gt;=4,'Year 4'!J235,0)</f>
        <v>0</v>
      </c>
      <c r="G68" s="26">
        <f>IF($B$4&gt;=5,'Year 5'!J235,0)</f>
        <v>0</v>
      </c>
      <c r="H68" s="108">
        <f t="shared" si="2"/>
        <v>0</v>
      </c>
    </row>
    <row r="69" spans="1:8">
      <c r="A69" s="122" t="s">
        <v>69</v>
      </c>
      <c r="B69" s="21"/>
      <c r="C69" s="26">
        <f>'Year 1'!J236</f>
        <v>0</v>
      </c>
      <c r="D69" s="25">
        <f>IF($B$4&gt;=2,'Year 2'!J236,0)</f>
        <v>0</v>
      </c>
      <c r="E69" s="26">
        <f>IF($B$4&gt;=3,'Year 3'!J236,0)</f>
        <v>0</v>
      </c>
      <c r="F69" s="26">
        <f>IF($B$4&gt;=4,'Year 4'!J236,0)</f>
        <v>0</v>
      </c>
      <c r="G69" s="26">
        <f>IF($B$4&gt;=5,'Year 5'!J236,0)</f>
        <v>0</v>
      </c>
      <c r="H69" s="108">
        <f t="shared" si="2"/>
        <v>0</v>
      </c>
    </row>
    <row r="70" spans="1:8">
      <c r="A70" s="122" t="s">
        <v>70</v>
      </c>
      <c r="B70" s="21"/>
      <c r="C70" s="26">
        <f>'Year 1'!J237</f>
        <v>0</v>
      </c>
      <c r="D70" s="25">
        <f>IF($B$4&gt;=2,'Year 2'!J237,0)</f>
        <v>0</v>
      </c>
      <c r="E70" s="26">
        <f>IF($B$4&gt;=3,'Year 3'!J237,0)</f>
        <v>0</v>
      </c>
      <c r="F70" s="26">
        <f>IF($B$4&gt;=4,'Year 4'!J237,0)</f>
        <v>0</v>
      </c>
      <c r="G70" s="26">
        <f>IF($B$4&gt;=5,'Year 5'!J237,0)</f>
        <v>0</v>
      </c>
      <c r="H70" s="108">
        <f t="shared" si="2"/>
        <v>0</v>
      </c>
    </row>
    <row r="71" spans="1:8">
      <c r="A71" s="122" t="s">
        <v>71</v>
      </c>
      <c r="B71" s="21"/>
      <c r="C71" s="26">
        <f>'Year 1'!J238</f>
        <v>0</v>
      </c>
      <c r="D71" s="25">
        <f>IF($B$4&gt;=2,'Year 2'!J238,0)</f>
        <v>0</v>
      </c>
      <c r="E71" s="26">
        <f>IF($B$4&gt;=3,'Year 3'!J238,0)</f>
        <v>0</v>
      </c>
      <c r="F71" s="26">
        <f>IF($B$4&gt;=4,'Year 4'!J238,0)</f>
        <v>0</v>
      </c>
      <c r="G71" s="26">
        <f>IF($B$4&gt;=5,'Year 5'!J238,0)</f>
        <v>0</v>
      </c>
      <c r="H71" s="108">
        <f t="shared" si="2"/>
        <v>0</v>
      </c>
    </row>
    <row r="72" spans="1:8">
      <c r="A72" s="122" t="s">
        <v>72</v>
      </c>
      <c r="B72" s="21"/>
      <c r="C72" s="26">
        <f>'Year 1'!J239</f>
        <v>0</v>
      </c>
      <c r="D72" s="25">
        <f>IF($B$4&gt;=2,'Year 2'!J239,0)</f>
        <v>0</v>
      </c>
      <c r="E72" s="26">
        <f>IF($B$4&gt;=3,'Year 3'!J239,0)</f>
        <v>0</v>
      </c>
      <c r="F72" s="26">
        <f>IF($B$4&gt;=4,'Year 4'!J239,0)</f>
        <v>0</v>
      </c>
      <c r="G72" s="26">
        <f>IF($B$4&gt;=5,'Year 5'!J239,0)</f>
        <v>0</v>
      </c>
      <c r="H72" s="108">
        <f t="shared" si="2"/>
        <v>0</v>
      </c>
    </row>
    <row r="73" spans="1:8">
      <c r="A73" s="122" t="s">
        <v>35</v>
      </c>
      <c r="B73" s="21"/>
      <c r="C73" s="21"/>
      <c r="D73" s="24"/>
      <c r="E73" s="11"/>
      <c r="F73" s="11"/>
      <c r="G73" s="11"/>
      <c r="H73" s="105"/>
    </row>
    <row r="74" spans="1:8">
      <c r="A74" s="122" t="s">
        <v>35</v>
      </c>
      <c r="B74" s="21"/>
      <c r="C74" s="21"/>
      <c r="D74" s="24"/>
      <c r="E74" s="11"/>
      <c r="F74" s="11"/>
      <c r="G74" s="11"/>
      <c r="H74" s="105"/>
    </row>
    <row r="75" spans="1:8">
      <c r="A75" s="106" t="s">
        <v>36</v>
      </c>
      <c r="B75" s="25"/>
      <c r="C75" s="29">
        <f>'Year 1'!H242</f>
        <v>0</v>
      </c>
      <c r="D75" s="29">
        <f>IF($B$4&gt;=2,'Year 2'!H242,0)</f>
        <v>0</v>
      </c>
      <c r="E75" s="29">
        <f>IF($B$4&gt;=3,'Year 3'!H242,0)</f>
        <v>0</v>
      </c>
      <c r="F75" s="29">
        <f>IF($B$4&gt;=4,'Year 4'!H242,0)</f>
        <v>0</v>
      </c>
      <c r="G75" s="29">
        <f>IF($B$4&gt;=5,'Year 5'!H242,0)</f>
        <v>0</v>
      </c>
      <c r="H75" s="110">
        <f>SUM(C75:G75)</f>
        <v>0</v>
      </c>
    </row>
    <row r="76" spans="1:8" s="75" customFormat="1">
      <c r="A76" s="111"/>
      <c r="B76" s="64"/>
      <c r="C76" s="65"/>
      <c r="D76" s="65"/>
      <c r="E76" s="65"/>
      <c r="F76" s="65"/>
      <c r="G76" s="65"/>
      <c r="H76" s="112"/>
    </row>
    <row r="77" spans="1:8" s="75" customFormat="1">
      <c r="A77" s="113" t="s">
        <v>37</v>
      </c>
      <c r="B77" s="73"/>
      <c r="C77" s="76">
        <f>C48</f>
        <v>0</v>
      </c>
      <c r="D77" s="76">
        <f>D48</f>
        <v>0</v>
      </c>
      <c r="E77" s="76">
        <f>E48</f>
        <v>0</v>
      </c>
      <c r="F77" s="76">
        <f>F48</f>
        <v>0</v>
      </c>
      <c r="G77" s="76">
        <f>G48</f>
        <v>0</v>
      </c>
      <c r="H77" s="114">
        <f>SUM(C77:G77)</f>
        <v>0</v>
      </c>
    </row>
    <row r="78" spans="1:8">
      <c r="A78" s="113" t="s">
        <v>38</v>
      </c>
      <c r="B78" s="25"/>
      <c r="C78" s="25">
        <f>'Year 1'!H243</f>
        <v>0</v>
      </c>
      <c r="D78" s="25">
        <f>IF($B$4&gt;=2,'Year 2'!H243,0)</f>
        <v>0</v>
      </c>
      <c r="E78" s="25">
        <f>IF($B$4&gt;=3,'Year 3'!H243,0)</f>
        <v>0</v>
      </c>
      <c r="F78" s="25">
        <f>IF($B$4&gt;=4,'Year 4'!H243,0)</f>
        <v>0</v>
      </c>
      <c r="G78" s="25">
        <f>IF($B$4&gt;=5,'Year 5'!H243,0)</f>
        <v>0</v>
      </c>
      <c r="H78" s="108">
        <f>SUM(C78:G78)</f>
        <v>0</v>
      </c>
    </row>
    <row r="79" spans="1:8">
      <c r="A79" s="113"/>
      <c r="B79" s="25"/>
      <c r="C79" s="25"/>
      <c r="D79" s="25"/>
      <c r="E79" s="25"/>
      <c r="F79" s="25"/>
      <c r="G79" s="25"/>
      <c r="H79" s="108"/>
    </row>
    <row r="80" spans="1:8" ht="13.5" thickBot="1">
      <c r="A80" s="124" t="s">
        <v>40</v>
      </c>
      <c r="B80" s="125"/>
      <c r="C80" s="126">
        <f>'Year 1'!H244</f>
        <v>0</v>
      </c>
      <c r="D80" s="126">
        <f>IF($B$4&gt;=2,'Year 2'!H244,0)</f>
        <v>0</v>
      </c>
      <c r="E80" s="126">
        <f>IF($B$4&gt;=3,'Year 3'!H244,0)</f>
        <v>0</v>
      </c>
      <c r="F80" s="126">
        <f>IF($B$4&gt;=4,'Year 4'!H244,0)</f>
        <v>0</v>
      </c>
      <c r="G80" s="126">
        <f>IF($B$4&gt;=5,'Year 5'!H244,0)</f>
        <v>0</v>
      </c>
      <c r="H80" s="127">
        <f>SUM(C80:G80)</f>
        <v>0</v>
      </c>
    </row>
  </sheetData>
  <protectedRanges>
    <protectedRange sqref="A3:C4" name="Range1"/>
  </protectedRanges>
  <phoneticPr fontId="0" type="noConversion"/>
  <printOptions horizontalCentered="1" gridLines="1" gridLinesSet="0"/>
  <pageMargins left="0.5" right="0.5" top="0.75" bottom="0.5" header="0.25" footer="0.25"/>
  <pageSetup scale="69" fitToHeight="2" orientation="portrait" horizontalDpi="4294967292" verticalDpi="4294967292" r:id="rId1"/>
  <headerFooter alignWithMargins="0">
    <oddHeader>&amp;C&amp;F</oddHeader>
  </headerFooter>
  <rowBreaks count="1" manualBreakCount="1">
    <brk id="80" max="16383"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5"/>
  <sheetViews>
    <sheetView workbookViewId="0">
      <selection activeCell="B1" sqref="B1"/>
    </sheetView>
  </sheetViews>
  <sheetFormatPr defaultRowHeight="12.75"/>
  <cols>
    <col min="1" max="1" width="23.42578125" customWidth="1"/>
  </cols>
  <sheetData>
    <row r="1" spans="1:8">
      <c r="A1" s="372" t="s">
        <v>284</v>
      </c>
      <c r="B1" s="375" t="s">
        <v>285</v>
      </c>
    </row>
    <row r="2" spans="1:8">
      <c r="A2" s="372" t="s">
        <v>286</v>
      </c>
      <c r="B2" s="375" t="s">
        <v>287</v>
      </c>
      <c r="H2" s="375" t="s">
        <v>288</v>
      </c>
    </row>
    <row r="3" spans="1:8">
      <c r="A3" s="372" t="s">
        <v>289</v>
      </c>
      <c r="B3" s="375" t="s">
        <v>290</v>
      </c>
    </row>
    <row r="4" spans="1:8">
      <c r="A4" s="372" t="s">
        <v>291</v>
      </c>
      <c r="B4" s="375" t="s">
        <v>290</v>
      </c>
    </row>
    <row r="5" spans="1:8">
      <c r="A5" s="372" t="s">
        <v>292</v>
      </c>
      <c r="B5" s="375" t="s">
        <v>293</v>
      </c>
    </row>
  </sheetData>
  <hyperlinks>
    <hyperlink ref="B2" r:id="rId1" xr:uid="{1A0EF74E-A414-4D43-920E-E422BB2BEFBA}"/>
    <hyperlink ref="B1" r:id="rId2" xr:uid="{48BADC4A-66FF-48C3-B54E-BF4322A00F5F}"/>
    <hyperlink ref="B5" r:id="rId3" xr:uid="{A382613F-EA44-4B20-8F7F-0C417F6ABA98}"/>
    <hyperlink ref="B4" r:id="rId4" location="fa-rates" xr:uid="{A59BEB87-85BD-4841-86FA-A89024C94F8A}"/>
    <hyperlink ref="B3" r:id="rId5" location="fa-rates" xr:uid="{BD1BA76D-C2FD-4F83-9A47-5F328827E1FB}"/>
    <hyperlink ref="H2" r:id="rId6" xr:uid="{CDCECC2C-23CB-48D5-A42E-A5C9A00DA28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P248"/>
  <sheetViews>
    <sheetView showZeros="0" defaultGridColor="0" colorId="22" zoomScale="85" zoomScaleNormal="85" workbookViewId="0">
      <pane ySplit="4" topLeftCell="B103" activePane="bottomLeft" state="frozenSplit"/>
      <selection pane="bottomLeft" activeCell="D106" sqref="D106"/>
      <selection activeCell="E178" sqref="E178"/>
    </sheetView>
  </sheetViews>
  <sheetFormatPr defaultColWidth="9.140625" defaultRowHeight="12.75" outlineLevelRow="1"/>
  <cols>
    <col min="1" max="1" width="11.7109375" style="39" customWidth="1"/>
    <col min="2" max="2" width="12.28515625" style="39" customWidth="1"/>
    <col min="3" max="3" width="11.140625" style="39" customWidth="1"/>
    <col min="4" max="4" width="10.42578125" style="39" customWidth="1"/>
    <col min="5" max="5" width="12.5703125" style="39" customWidth="1"/>
    <col min="6" max="6" width="9.7109375" style="39" customWidth="1"/>
    <col min="7" max="7" width="12.7109375" style="39" customWidth="1"/>
    <col min="8" max="8" width="11.140625" style="39" customWidth="1"/>
    <col min="9" max="9" width="12" style="39" customWidth="1"/>
    <col min="10" max="10" width="11.7109375" style="39" customWidth="1"/>
    <col min="11" max="11" width="10.28515625" style="39" customWidth="1"/>
    <col min="12" max="12" width="10" style="39" customWidth="1"/>
    <col min="13" max="13" width="8.42578125" style="39" customWidth="1"/>
    <col min="14" max="14" width="12.85546875" style="39" customWidth="1"/>
    <col min="15" max="15" width="10.5703125" style="39" customWidth="1"/>
    <col min="16" max="16384" width="9.140625" style="39"/>
  </cols>
  <sheetData>
    <row r="1" spans="1:15" s="38" customFormat="1" ht="8.25" customHeight="1">
      <c r="A1" s="251"/>
      <c r="B1" s="252"/>
      <c r="C1" s="252"/>
      <c r="D1" s="252"/>
      <c r="E1" s="252"/>
      <c r="F1" s="252"/>
      <c r="G1" s="252"/>
      <c r="H1" s="252"/>
      <c r="I1" s="252"/>
      <c r="J1" s="252"/>
      <c r="K1" s="252"/>
      <c r="L1" s="252"/>
      <c r="M1" s="252"/>
      <c r="N1" s="253"/>
    </row>
    <row r="2" spans="1:15" s="38" customFormat="1" ht="17.25" customHeight="1">
      <c r="A2" s="254"/>
      <c r="B2" s="152"/>
      <c r="C2" s="152"/>
      <c r="D2" s="152"/>
      <c r="E2" s="152"/>
      <c r="F2" s="152"/>
      <c r="G2" s="152"/>
      <c r="H2" s="152"/>
      <c r="I2" s="152"/>
      <c r="J2" s="152"/>
      <c r="K2" s="152"/>
      <c r="L2" s="152"/>
      <c r="M2" s="152"/>
      <c r="N2" s="255"/>
    </row>
    <row r="3" spans="1:15" ht="15.75">
      <c r="A3" s="256" t="s">
        <v>73</v>
      </c>
      <c r="B3" s="257" t="s">
        <v>74</v>
      </c>
      <c r="C3" s="258">
        <v>1</v>
      </c>
      <c r="D3" s="258"/>
      <c r="E3" s="259" t="s">
        <v>75</v>
      </c>
      <c r="F3" s="260">
        <f>C8</f>
        <v>0</v>
      </c>
      <c r="G3" s="258"/>
      <c r="H3" s="258"/>
      <c r="I3" s="258"/>
      <c r="J3" s="257" t="s">
        <v>76</v>
      </c>
      <c r="K3" s="287">
        <f>N242</f>
        <v>0</v>
      </c>
      <c r="L3" s="261"/>
      <c r="M3" s="257" t="s">
        <v>77</v>
      </c>
      <c r="N3" s="288">
        <f>H7</f>
        <v>0</v>
      </c>
      <c r="O3" s="75"/>
    </row>
    <row r="4" spans="1:15" s="38" customFormat="1" ht="15.75">
      <c r="A4" s="262">
        <f>C7</f>
        <v>0</v>
      </c>
      <c r="B4" s="153"/>
      <c r="C4" s="286">
        <f>C9</f>
        <v>44013</v>
      </c>
      <c r="D4" s="154" t="s">
        <v>78</v>
      </c>
      <c r="E4" s="286">
        <f>IF(C4=0,0,DATE(YEAR(C4)+1,MONTH(C4),DAY(C4)-1))</f>
        <v>44377</v>
      </c>
      <c r="F4" s="155"/>
      <c r="G4" s="155"/>
      <c r="H4" s="155"/>
      <c r="I4" s="155"/>
      <c r="J4" s="257" t="s">
        <v>79</v>
      </c>
      <c r="K4" s="287">
        <f>N244</f>
        <v>0</v>
      </c>
      <c r="L4" s="261"/>
      <c r="M4" s="257" t="s">
        <v>80</v>
      </c>
      <c r="N4" s="289">
        <f>IF(N3=0,0,IF(H8=1,N3-K3,N3-K4))</f>
        <v>0</v>
      </c>
      <c r="O4" s="75"/>
    </row>
    <row r="5" spans="1:15" s="38" customFormat="1">
      <c r="A5" s="308" t="s">
        <v>81</v>
      </c>
      <c r="B5" s="263"/>
      <c r="C5" s="263"/>
      <c r="D5" s="264"/>
      <c r="E5" s="264"/>
      <c r="F5" s="264"/>
      <c r="G5" s="264"/>
      <c r="H5" s="264"/>
      <c r="I5" s="264"/>
      <c r="J5" s="264"/>
      <c r="K5" s="264"/>
      <c r="L5" s="263"/>
      <c r="M5" s="263"/>
      <c r="N5" s="265"/>
      <c r="O5" s="75"/>
    </row>
    <row r="6" spans="1:15" s="38" customFormat="1">
      <c r="A6" s="156"/>
      <c r="B6" s="157"/>
      <c r="C6" s="157"/>
      <c r="D6" s="157"/>
      <c r="E6" s="157"/>
      <c r="F6" s="157"/>
      <c r="G6" s="157"/>
      <c r="H6" s="157"/>
      <c r="I6" s="157"/>
      <c r="J6" s="157"/>
      <c r="K6" s="157"/>
      <c r="L6" s="157"/>
      <c r="M6" s="157"/>
      <c r="N6" s="158"/>
      <c r="O6" s="75"/>
    </row>
    <row r="7" spans="1:15" s="38" customFormat="1">
      <c r="A7" s="156"/>
      <c r="B7" s="159" t="s">
        <v>82</v>
      </c>
      <c r="C7" s="160"/>
      <c r="D7" s="157"/>
      <c r="E7" s="161"/>
      <c r="F7" s="162"/>
      <c r="G7" s="163" t="s">
        <v>83</v>
      </c>
      <c r="H7" s="162"/>
      <c r="I7" s="157"/>
      <c r="J7" s="164" t="s">
        <v>84</v>
      </c>
      <c r="K7" s="157"/>
      <c r="L7" s="162"/>
      <c r="M7" s="157"/>
      <c r="N7" s="158"/>
      <c r="O7" s="75"/>
    </row>
    <row r="8" spans="1:15" s="38" customFormat="1">
      <c r="A8" s="156"/>
      <c r="B8" s="159" t="s">
        <v>85</v>
      </c>
      <c r="C8" s="160"/>
      <c r="D8" s="162"/>
      <c r="E8" s="157"/>
      <c r="F8" s="162"/>
      <c r="G8" s="163" t="s">
        <v>86</v>
      </c>
      <c r="H8" s="162"/>
      <c r="I8" s="157"/>
      <c r="J8" s="160" t="s">
        <v>87</v>
      </c>
      <c r="K8" s="165" t="s">
        <v>88</v>
      </c>
      <c r="L8" s="157"/>
      <c r="M8" s="157"/>
      <c r="N8" s="158"/>
      <c r="O8" s="75"/>
    </row>
    <row r="9" spans="1:15" s="38" customFormat="1">
      <c r="A9" s="156"/>
      <c r="B9" s="166" t="s">
        <v>89</v>
      </c>
      <c r="C9" s="161">
        <v>44013</v>
      </c>
      <c r="D9" s="162"/>
      <c r="E9" s="157"/>
      <c r="F9" s="162"/>
      <c r="G9" s="157"/>
      <c r="H9" s="162"/>
      <c r="I9" s="157"/>
      <c r="J9" s="160" t="s">
        <v>90</v>
      </c>
      <c r="K9" s="165" t="s">
        <v>91</v>
      </c>
      <c r="L9" s="157"/>
      <c r="M9" s="157"/>
      <c r="N9" s="158"/>
      <c r="O9" s="75"/>
    </row>
    <row r="10" spans="1:15" s="38" customFormat="1">
      <c r="A10" s="156"/>
      <c r="B10" s="166"/>
      <c r="C10" s="161"/>
      <c r="D10" s="162"/>
      <c r="E10" s="157"/>
      <c r="F10" s="162"/>
      <c r="G10" s="157"/>
      <c r="H10" s="162"/>
      <c r="I10" s="157"/>
      <c r="J10" s="160"/>
      <c r="K10" s="165"/>
      <c r="L10" s="157"/>
      <c r="M10" s="157"/>
      <c r="N10" s="158"/>
      <c r="O10" s="75"/>
    </row>
    <row r="11" spans="1:15" s="38" customFormat="1">
      <c r="A11" s="308" t="s">
        <v>92</v>
      </c>
      <c r="B11" s="263"/>
      <c r="C11" s="263"/>
      <c r="D11" s="264"/>
      <c r="E11" s="264"/>
      <c r="F11" s="264"/>
      <c r="G11" s="264"/>
      <c r="H11" s="264"/>
      <c r="I11" s="264"/>
      <c r="J11" s="264"/>
      <c r="K11" s="264"/>
      <c r="L11" s="263"/>
      <c r="M11" s="263"/>
      <c r="N11" s="265"/>
      <c r="O11" s="41"/>
    </row>
    <row r="12" spans="1:15" s="38" customFormat="1">
      <c r="A12" s="168"/>
      <c r="B12" s="163" t="s">
        <v>93</v>
      </c>
      <c r="C12" s="95"/>
      <c r="D12" s="95"/>
      <c r="E12" s="95"/>
      <c r="F12" s="169"/>
      <c r="G12" s="95"/>
      <c r="H12" s="95"/>
      <c r="I12" s="95"/>
      <c r="J12" s="95"/>
      <c r="K12" s="169"/>
      <c r="L12" s="95"/>
      <c r="M12" s="95"/>
      <c r="N12" s="170"/>
      <c r="O12" s="41"/>
    </row>
    <row r="13" spans="1:15" s="38" customFormat="1">
      <c r="A13" s="168" t="s">
        <v>94</v>
      </c>
      <c r="B13" s="159"/>
      <c r="C13" s="95"/>
      <c r="D13" s="95"/>
      <c r="E13" s="95"/>
      <c r="F13" s="169"/>
      <c r="G13" s="95"/>
      <c r="H13" s="95"/>
      <c r="I13" s="95"/>
      <c r="J13" s="95"/>
      <c r="K13" s="169"/>
      <c r="L13" s="95"/>
      <c r="M13" s="95"/>
      <c r="N13" s="170"/>
      <c r="O13" s="41"/>
    </row>
    <row r="14" spans="1:15" s="38" customFormat="1" ht="25.5">
      <c r="A14" s="171" t="s">
        <v>95</v>
      </c>
      <c r="B14" s="172" t="s">
        <v>96</v>
      </c>
      <c r="C14" s="169" t="s">
        <v>97</v>
      </c>
      <c r="D14" s="169" t="s">
        <v>98</v>
      </c>
      <c r="E14" s="169" t="s">
        <v>99</v>
      </c>
      <c r="F14" s="169" t="s">
        <v>100</v>
      </c>
      <c r="G14" s="169" t="s">
        <v>101</v>
      </c>
      <c r="H14" s="169" t="s">
        <v>102</v>
      </c>
      <c r="I14" s="169"/>
      <c r="J14" s="173" t="s">
        <v>56</v>
      </c>
      <c r="K14" s="173" t="s">
        <v>103</v>
      </c>
      <c r="L14" s="173" t="s">
        <v>104</v>
      </c>
      <c r="M14" s="173" t="s">
        <v>105</v>
      </c>
      <c r="N14" s="174" t="s">
        <v>40</v>
      </c>
      <c r="O14" s="44"/>
    </row>
    <row r="15" spans="1:15" s="38" customFormat="1">
      <c r="A15" s="342"/>
      <c r="B15" s="357"/>
      <c r="C15" s="162">
        <v>0</v>
      </c>
      <c r="D15" s="349"/>
      <c r="E15" s="175"/>
      <c r="F15" s="134">
        <v>1</v>
      </c>
      <c r="G15" s="175">
        <v>0.04</v>
      </c>
      <c r="H15" s="175">
        <v>0.02</v>
      </c>
      <c r="I15" s="176"/>
      <c r="J15" s="64">
        <f>ROUND((C15*12)*(1+G15),0)*((1+H15)^($C$3-1))</f>
        <v>0</v>
      </c>
      <c r="K15" s="63">
        <f>E15*D15</f>
        <v>0</v>
      </c>
      <c r="L15" s="177">
        <f t="shared" ref="L15:L33" si="0">IF($M$106="No",ROUND(J15*(K15/12),0),IF(J15&gt;$M$107,ROUND($M$107*(K15/12),0),ROUND(J15*(K15/12),0)))</f>
        <v>0</v>
      </c>
      <c r="M15" s="177">
        <f t="shared" ref="M15:M33" si="1">IF(ISBLANK(F15),0,ROUND(INDEX($D$106:$D$111,F15)*L15/100,0))</f>
        <v>0</v>
      </c>
      <c r="N15" s="178">
        <f>L15+M15</f>
        <v>0</v>
      </c>
      <c r="O15" s="41"/>
    </row>
    <row r="16" spans="1:15" s="38" customFormat="1">
      <c r="A16" s="342"/>
      <c r="B16" s="357"/>
      <c r="C16" s="162"/>
      <c r="D16" s="134"/>
      <c r="E16" s="175"/>
      <c r="F16" s="134">
        <v>1</v>
      </c>
      <c r="G16" s="175">
        <v>0.04</v>
      </c>
      <c r="H16" s="175">
        <v>0.02</v>
      </c>
      <c r="I16" s="176"/>
      <c r="J16" s="64">
        <f>ROUND((C16*12)*(1+G16),0)*((1+H16)^($C$3-1))</f>
        <v>0</v>
      </c>
      <c r="K16" s="63">
        <f>E16*D16</f>
        <v>0</v>
      </c>
      <c r="L16" s="177">
        <f t="shared" si="0"/>
        <v>0</v>
      </c>
      <c r="M16" s="177">
        <f t="shared" si="1"/>
        <v>0</v>
      </c>
      <c r="N16" s="178">
        <f>L16+M16</f>
        <v>0</v>
      </c>
      <c r="O16" s="41"/>
    </row>
    <row r="17" spans="1:15" s="38" customFormat="1">
      <c r="A17" s="342"/>
      <c r="B17" s="357"/>
      <c r="C17" s="162"/>
      <c r="D17" s="349"/>
      <c r="E17" s="175"/>
      <c r="F17" s="134">
        <v>1</v>
      </c>
      <c r="G17" s="175">
        <v>0.04</v>
      </c>
      <c r="H17" s="175">
        <v>0.02</v>
      </c>
      <c r="I17" s="176"/>
      <c r="J17" s="64">
        <f>ROUND((C17*12)*(1+G17),0)*((1+H17)^($C$3-1))</f>
        <v>0</v>
      </c>
      <c r="K17" s="63">
        <f>E17*D17</f>
        <v>0</v>
      </c>
      <c r="L17" s="177">
        <f t="shared" si="0"/>
        <v>0</v>
      </c>
      <c r="M17" s="177">
        <f t="shared" si="1"/>
        <v>0</v>
      </c>
      <c r="N17" s="178">
        <f>L17+M17</f>
        <v>0</v>
      </c>
      <c r="O17" s="41"/>
    </row>
    <row r="18" spans="1:15" s="38" customFormat="1">
      <c r="A18" s="342"/>
      <c r="B18" s="357"/>
      <c r="C18" s="162"/>
      <c r="D18" s="134"/>
      <c r="E18" s="175"/>
      <c r="F18" s="134">
        <v>1</v>
      </c>
      <c r="G18" s="175">
        <v>0.04</v>
      </c>
      <c r="H18" s="175">
        <v>0.02</v>
      </c>
      <c r="I18" s="176"/>
      <c r="J18" s="64">
        <f>ROUND((C18*12)*(1+G18),0)*((1+H18)^($C$3-1))</f>
        <v>0</v>
      </c>
      <c r="K18" s="63">
        <f>E18*D18</f>
        <v>0</v>
      </c>
      <c r="L18" s="177">
        <f t="shared" si="0"/>
        <v>0</v>
      </c>
      <c r="M18" s="177">
        <f t="shared" si="1"/>
        <v>0</v>
      </c>
      <c r="N18" s="178">
        <f>L18+M18</f>
        <v>0</v>
      </c>
      <c r="O18" s="41"/>
    </row>
    <row r="19" spans="1:15" s="38" customFormat="1">
      <c r="A19" s="342"/>
      <c r="B19" s="357"/>
      <c r="C19" s="162"/>
      <c r="D19" s="349"/>
      <c r="E19" s="175"/>
      <c r="F19" s="134">
        <v>1</v>
      </c>
      <c r="G19" s="175">
        <v>0.04</v>
      </c>
      <c r="H19" s="175">
        <v>0.02</v>
      </c>
      <c r="I19" s="176"/>
      <c r="J19" s="64">
        <f>ROUND((C19*12)*(1+G19),0)*((1+H19)^($C$3-1))</f>
        <v>0</v>
      </c>
      <c r="K19" s="63">
        <f>E19*D19</f>
        <v>0</v>
      </c>
      <c r="L19" s="177">
        <f t="shared" si="0"/>
        <v>0</v>
      </c>
      <c r="M19" s="177">
        <f t="shared" si="1"/>
        <v>0</v>
      </c>
      <c r="N19" s="178">
        <f>L19+M19</f>
        <v>0</v>
      </c>
      <c r="O19" s="41"/>
    </row>
    <row r="20" spans="1:15" s="38" customFormat="1">
      <c r="A20" s="342"/>
      <c r="B20" s="357"/>
      <c r="C20" s="162"/>
      <c r="D20" s="134"/>
      <c r="E20" s="175"/>
      <c r="F20" s="134">
        <v>1</v>
      </c>
      <c r="G20" s="175">
        <v>0.04</v>
      </c>
      <c r="H20" s="175">
        <v>0.02</v>
      </c>
      <c r="I20" s="176"/>
      <c r="J20" s="64">
        <f t="shared" ref="J20:J33" si="2">ROUND((C20*12)*(1+G20),0)*((1+H20)^($C$3-1))</f>
        <v>0</v>
      </c>
      <c r="K20" s="63">
        <f t="shared" ref="K20:K33" si="3">E20*D20</f>
        <v>0</v>
      </c>
      <c r="L20" s="177">
        <f t="shared" si="0"/>
        <v>0</v>
      </c>
      <c r="M20" s="177">
        <f t="shared" si="1"/>
        <v>0</v>
      </c>
      <c r="N20" s="178">
        <f t="shared" ref="N20:N33" si="4">L20+M20</f>
        <v>0</v>
      </c>
      <c r="O20" s="41"/>
    </row>
    <row r="21" spans="1:15" s="38" customFormat="1" hidden="1" outlineLevel="1">
      <c r="A21" s="342"/>
      <c r="B21" s="357"/>
      <c r="C21" s="162"/>
      <c r="D21" s="349"/>
      <c r="E21" s="175"/>
      <c r="F21" s="134">
        <v>1</v>
      </c>
      <c r="G21" s="175">
        <v>0.04</v>
      </c>
      <c r="H21" s="175">
        <v>0.02</v>
      </c>
      <c r="I21" s="176"/>
      <c r="J21" s="64">
        <f t="shared" si="2"/>
        <v>0</v>
      </c>
      <c r="K21" s="63">
        <f t="shared" si="3"/>
        <v>0</v>
      </c>
      <c r="L21" s="177">
        <f t="shared" si="0"/>
        <v>0</v>
      </c>
      <c r="M21" s="177">
        <f t="shared" si="1"/>
        <v>0</v>
      </c>
      <c r="N21" s="178">
        <f t="shared" si="4"/>
        <v>0</v>
      </c>
      <c r="O21" s="41"/>
    </row>
    <row r="22" spans="1:15" s="38" customFormat="1" hidden="1" outlineLevel="1">
      <c r="A22" s="342"/>
      <c r="B22" s="357"/>
      <c r="C22" s="162"/>
      <c r="D22" s="349"/>
      <c r="E22" s="175"/>
      <c r="F22" s="134">
        <v>1</v>
      </c>
      <c r="G22" s="175">
        <v>0.04</v>
      </c>
      <c r="H22" s="175">
        <v>0.02</v>
      </c>
      <c r="I22" s="176"/>
      <c r="J22" s="64">
        <f t="shared" si="2"/>
        <v>0</v>
      </c>
      <c r="K22" s="63">
        <f t="shared" si="3"/>
        <v>0</v>
      </c>
      <c r="L22" s="177">
        <f t="shared" si="0"/>
        <v>0</v>
      </c>
      <c r="M22" s="177">
        <f t="shared" si="1"/>
        <v>0</v>
      </c>
      <c r="N22" s="178">
        <f t="shared" si="4"/>
        <v>0</v>
      </c>
      <c r="O22" s="41"/>
    </row>
    <row r="23" spans="1:15" s="38" customFormat="1" hidden="1" outlineLevel="1">
      <c r="A23" s="342"/>
      <c r="B23" s="357"/>
      <c r="C23" s="162"/>
      <c r="D23" s="349"/>
      <c r="E23" s="175"/>
      <c r="F23" s="134">
        <v>1</v>
      </c>
      <c r="G23" s="175">
        <v>0.04</v>
      </c>
      <c r="H23" s="175">
        <v>0.02</v>
      </c>
      <c r="I23" s="176"/>
      <c r="J23" s="64">
        <f t="shared" si="2"/>
        <v>0</v>
      </c>
      <c r="K23" s="63">
        <f t="shared" si="3"/>
        <v>0</v>
      </c>
      <c r="L23" s="177">
        <f t="shared" si="0"/>
        <v>0</v>
      </c>
      <c r="M23" s="177">
        <f t="shared" si="1"/>
        <v>0</v>
      </c>
      <c r="N23" s="178">
        <f t="shared" si="4"/>
        <v>0</v>
      </c>
      <c r="O23" s="41"/>
    </row>
    <row r="24" spans="1:15" s="38" customFormat="1" hidden="1" outlineLevel="1">
      <c r="A24" s="342"/>
      <c r="B24" s="357"/>
      <c r="C24" s="162"/>
      <c r="D24" s="349"/>
      <c r="E24" s="175"/>
      <c r="F24" s="134">
        <v>1</v>
      </c>
      <c r="G24" s="175">
        <v>0.04</v>
      </c>
      <c r="H24" s="175">
        <v>0.02</v>
      </c>
      <c r="I24" s="176"/>
      <c r="J24" s="64">
        <f t="shared" si="2"/>
        <v>0</v>
      </c>
      <c r="K24" s="63">
        <f t="shared" si="3"/>
        <v>0</v>
      </c>
      <c r="L24" s="177">
        <f t="shared" si="0"/>
        <v>0</v>
      </c>
      <c r="M24" s="177">
        <f t="shared" si="1"/>
        <v>0</v>
      </c>
      <c r="N24" s="178">
        <f t="shared" si="4"/>
        <v>0</v>
      </c>
      <c r="O24" s="41"/>
    </row>
    <row r="25" spans="1:15" s="38" customFormat="1" hidden="1" outlineLevel="1">
      <c r="A25" s="342"/>
      <c r="B25" s="357"/>
      <c r="C25" s="162"/>
      <c r="D25" s="349"/>
      <c r="E25" s="175"/>
      <c r="F25" s="134">
        <v>1</v>
      </c>
      <c r="G25" s="175">
        <v>0.04</v>
      </c>
      <c r="H25" s="175">
        <v>0.02</v>
      </c>
      <c r="I25" s="176"/>
      <c r="J25" s="64">
        <f t="shared" si="2"/>
        <v>0</v>
      </c>
      <c r="K25" s="63">
        <f t="shared" si="3"/>
        <v>0</v>
      </c>
      <c r="L25" s="177">
        <f t="shared" si="0"/>
        <v>0</v>
      </c>
      <c r="M25" s="177">
        <f t="shared" si="1"/>
        <v>0</v>
      </c>
      <c r="N25" s="178">
        <f t="shared" si="4"/>
        <v>0</v>
      </c>
      <c r="O25" s="41"/>
    </row>
    <row r="26" spans="1:15" s="38" customFormat="1" hidden="1" outlineLevel="1">
      <c r="A26" s="342"/>
      <c r="B26" s="357"/>
      <c r="C26" s="162"/>
      <c r="D26" s="349"/>
      <c r="E26" s="175"/>
      <c r="F26" s="134">
        <v>1</v>
      </c>
      <c r="G26" s="175">
        <v>0.04</v>
      </c>
      <c r="H26" s="175">
        <v>0.02</v>
      </c>
      <c r="I26" s="176"/>
      <c r="J26" s="64">
        <f t="shared" si="2"/>
        <v>0</v>
      </c>
      <c r="K26" s="63">
        <f t="shared" si="3"/>
        <v>0</v>
      </c>
      <c r="L26" s="177">
        <f t="shared" si="0"/>
        <v>0</v>
      </c>
      <c r="M26" s="177">
        <f t="shared" si="1"/>
        <v>0</v>
      </c>
      <c r="N26" s="178">
        <f t="shared" si="4"/>
        <v>0</v>
      </c>
      <c r="O26" s="41"/>
    </row>
    <row r="27" spans="1:15" s="38" customFormat="1" hidden="1" outlineLevel="1">
      <c r="A27" s="342"/>
      <c r="B27" s="357"/>
      <c r="C27" s="162"/>
      <c r="D27" s="349"/>
      <c r="E27" s="175"/>
      <c r="F27" s="134">
        <v>1</v>
      </c>
      <c r="G27" s="175">
        <v>0.04</v>
      </c>
      <c r="H27" s="175">
        <v>0.02</v>
      </c>
      <c r="I27" s="176"/>
      <c r="J27" s="64">
        <f t="shared" si="2"/>
        <v>0</v>
      </c>
      <c r="K27" s="63">
        <f t="shared" si="3"/>
        <v>0</v>
      </c>
      <c r="L27" s="177">
        <f t="shared" si="0"/>
        <v>0</v>
      </c>
      <c r="M27" s="177">
        <f t="shared" si="1"/>
        <v>0</v>
      </c>
      <c r="N27" s="178">
        <f t="shared" si="4"/>
        <v>0</v>
      </c>
      <c r="O27" s="41"/>
    </row>
    <row r="28" spans="1:15" s="38" customFormat="1" hidden="1" outlineLevel="1">
      <c r="A28" s="342"/>
      <c r="B28" s="357"/>
      <c r="C28" s="162"/>
      <c r="D28" s="349"/>
      <c r="E28" s="175"/>
      <c r="F28" s="134">
        <v>1</v>
      </c>
      <c r="G28" s="175">
        <v>0.04</v>
      </c>
      <c r="H28" s="175">
        <v>0.02</v>
      </c>
      <c r="I28" s="176"/>
      <c r="J28" s="64">
        <f t="shared" si="2"/>
        <v>0</v>
      </c>
      <c r="K28" s="63">
        <f t="shared" si="3"/>
        <v>0</v>
      </c>
      <c r="L28" s="177">
        <f t="shared" si="0"/>
        <v>0</v>
      </c>
      <c r="M28" s="177">
        <f t="shared" si="1"/>
        <v>0</v>
      </c>
      <c r="N28" s="178">
        <f t="shared" si="4"/>
        <v>0</v>
      </c>
      <c r="O28" s="41"/>
    </row>
    <row r="29" spans="1:15" s="38" customFormat="1" hidden="1" outlineLevel="1">
      <c r="A29" s="342"/>
      <c r="B29" s="357"/>
      <c r="C29" s="162"/>
      <c r="D29" s="349"/>
      <c r="E29" s="175"/>
      <c r="F29" s="134">
        <v>1</v>
      </c>
      <c r="G29" s="175">
        <v>0.04</v>
      </c>
      <c r="H29" s="175">
        <v>0.02</v>
      </c>
      <c r="I29" s="176"/>
      <c r="J29" s="64">
        <f t="shared" si="2"/>
        <v>0</v>
      </c>
      <c r="K29" s="63">
        <f t="shared" si="3"/>
        <v>0</v>
      </c>
      <c r="L29" s="177">
        <f t="shared" si="0"/>
        <v>0</v>
      </c>
      <c r="M29" s="177">
        <f t="shared" si="1"/>
        <v>0</v>
      </c>
      <c r="N29" s="178">
        <f t="shared" si="4"/>
        <v>0</v>
      </c>
      <c r="O29" s="41"/>
    </row>
    <row r="30" spans="1:15" s="38" customFormat="1" hidden="1" outlineLevel="1">
      <c r="A30" s="342"/>
      <c r="B30" s="357"/>
      <c r="C30" s="162"/>
      <c r="D30" s="349"/>
      <c r="E30" s="175"/>
      <c r="F30" s="134">
        <v>1</v>
      </c>
      <c r="G30" s="175">
        <v>0.04</v>
      </c>
      <c r="H30" s="175">
        <v>0.02</v>
      </c>
      <c r="I30" s="176"/>
      <c r="J30" s="64">
        <f t="shared" si="2"/>
        <v>0</v>
      </c>
      <c r="K30" s="63">
        <f t="shared" si="3"/>
        <v>0</v>
      </c>
      <c r="L30" s="177">
        <f t="shared" si="0"/>
        <v>0</v>
      </c>
      <c r="M30" s="177">
        <f t="shared" si="1"/>
        <v>0</v>
      </c>
      <c r="N30" s="178">
        <f t="shared" si="4"/>
        <v>0</v>
      </c>
      <c r="O30" s="41"/>
    </row>
    <row r="31" spans="1:15" s="38" customFormat="1" hidden="1" outlineLevel="1">
      <c r="A31" s="342"/>
      <c r="B31" s="357"/>
      <c r="C31" s="162"/>
      <c r="D31" s="349"/>
      <c r="E31" s="175"/>
      <c r="F31" s="134">
        <v>1</v>
      </c>
      <c r="G31" s="175">
        <v>0.04</v>
      </c>
      <c r="H31" s="175">
        <v>0.02</v>
      </c>
      <c r="I31" s="176"/>
      <c r="J31" s="64">
        <f t="shared" si="2"/>
        <v>0</v>
      </c>
      <c r="K31" s="63">
        <f t="shared" si="3"/>
        <v>0</v>
      </c>
      <c r="L31" s="177">
        <f t="shared" si="0"/>
        <v>0</v>
      </c>
      <c r="M31" s="177">
        <f t="shared" si="1"/>
        <v>0</v>
      </c>
      <c r="N31" s="178">
        <f t="shared" si="4"/>
        <v>0</v>
      </c>
      <c r="O31" s="41"/>
    </row>
    <row r="32" spans="1:15" s="38" customFormat="1" hidden="1" outlineLevel="1">
      <c r="A32" s="342"/>
      <c r="B32" s="357"/>
      <c r="C32" s="162"/>
      <c r="D32" s="349"/>
      <c r="E32" s="175"/>
      <c r="F32" s="134">
        <v>1</v>
      </c>
      <c r="G32" s="175">
        <v>0.04</v>
      </c>
      <c r="H32" s="175">
        <v>0.02</v>
      </c>
      <c r="I32" s="176"/>
      <c r="J32" s="64">
        <f t="shared" si="2"/>
        <v>0</v>
      </c>
      <c r="K32" s="63">
        <f t="shared" si="3"/>
        <v>0</v>
      </c>
      <c r="L32" s="177">
        <f t="shared" si="0"/>
        <v>0</v>
      </c>
      <c r="M32" s="177">
        <f t="shared" si="1"/>
        <v>0</v>
      </c>
      <c r="N32" s="178">
        <f t="shared" si="4"/>
        <v>0</v>
      </c>
      <c r="O32" s="41"/>
    </row>
    <row r="33" spans="1:15" s="38" customFormat="1" hidden="1" outlineLevel="1">
      <c r="A33" s="342"/>
      <c r="B33" s="357"/>
      <c r="C33" s="162"/>
      <c r="D33" s="349"/>
      <c r="E33" s="175"/>
      <c r="F33" s="134">
        <v>1</v>
      </c>
      <c r="G33" s="175">
        <v>0.04</v>
      </c>
      <c r="H33" s="175">
        <v>0.02</v>
      </c>
      <c r="I33" s="176"/>
      <c r="J33" s="64">
        <f t="shared" si="2"/>
        <v>0</v>
      </c>
      <c r="K33" s="63">
        <f t="shared" si="3"/>
        <v>0</v>
      </c>
      <c r="L33" s="177">
        <f t="shared" si="0"/>
        <v>0</v>
      </c>
      <c r="M33" s="177">
        <f t="shared" si="1"/>
        <v>0</v>
      </c>
      <c r="N33" s="178">
        <f t="shared" si="4"/>
        <v>0</v>
      </c>
      <c r="O33" s="41"/>
    </row>
    <row r="34" spans="1:15" s="38" customFormat="1" collapsed="1">
      <c r="A34" s="179" t="s">
        <v>39</v>
      </c>
      <c r="B34" s="46"/>
      <c r="C34" s="46"/>
      <c r="D34" s="46"/>
      <c r="E34" s="47"/>
      <c r="F34" s="46"/>
      <c r="G34" s="47"/>
      <c r="H34" s="47"/>
      <c r="I34" s="48"/>
      <c r="J34" s="2" t="s">
        <v>106</v>
      </c>
      <c r="K34" s="2">
        <f>SUM(K15:K33)</f>
        <v>0</v>
      </c>
      <c r="L34" s="7">
        <f>SUM(L15:L33)</f>
        <v>0</v>
      </c>
      <c r="M34" s="7">
        <f>SUM(M15:M33)</f>
        <v>0</v>
      </c>
      <c r="N34" s="180">
        <f>SUM(N15:N33)</f>
        <v>0</v>
      </c>
      <c r="O34" s="41"/>
    </row>
    <row r="35" spans="1:15" s="38" customFormat="1">
      <c r="A35" s="181" t="s">
        <v>107</v>
      </c>
      <c r="B35" s="134"/>
      <c r="C35" s="134"/>
      <c r="D35" s="134"/>
      <c r="E35" s="175"/>
      <c r="F35" s="134"/>
      <c r="G35" s="175"/>
      <c r="H35" s="175"/>
      <c r="I35" s="182"/>
      <c r="J35" s="6"/>
      <c r="K35" s="6"/>
      <c r="L35" s="6"/>
      <c r="M35" s="6"/>
      <c r="N35" s="174"/>
      <c r="O35" s="41"/>
    </row>
    <row r="36" spans="1:15" s="38" customFormat="1">
      <c r="A36" s="171"/>
      <c r="B36" s="172"/>
      <c r="C36" s="162"/>
      <c r="D36" s="134"/>
      <c r="E36" s="175"/>
      <c r="F36" s="169"/>
      <c r="G36" s="169"/>
      <c r="H36" s="169"/>
      <c r="I36" s="169"/>
      <c r="J36" s="173"/>
      <c r="K36" s="173"/>
      <c r="L36" s="173"/>
      <c r="M36" s="173"/>
      <c r="N36" s="174"/>
      <c r="O36" s="41"/>
    </row>
    <row r="37" spans="1:15" s="38" customFormat="1">
      <c r="A37" s="342"/>
      <c r="B37" s="357"/>
      <c r="C37" s="162"/>
      <c r="D37" s="134"/>
      <c r="E37" s="175"/>
      <c r="F37" s="134">
        <v>6</v>
      </c>
      <c r="G37" s="175">
        <v>0.04</v>
      </c>
      <c r="H37" s="175">
        <v>0.02</v>
      </c>
      <c r="I37" s="176"/>
      <c r="J37" s="64">
        <f t="shared" ref="J37:J48" si="5">ROUND((C37*12)*(1+G37),0)*((1+H37)^($C$3-1))</f>
        <v>0</v>
      </c>
      <c r="K37" s="63">
        <f t="shared" ref="K37:K48" si="6">E37*D37</f>
        <v>0</v>
      </c>
      <c r="L37" s="177">
        <f t="shared" ref="L37:L48" si="7">IF($M$106="No",ROUND(J37*(K37/12),0),IF(J37&gt;$M$107,ROUND($M$107*(K37/12),0),ROUND(J37*(K37/12),0)))</f>
        <v>0</v>
      </c>
      <c r="M37" s="177">
        <f t="shared" ref="M37:M48" si="8">IF(ISBLANK(F37),0,ROUND(INDEX($D$106:$D$111,F37)*L37/100,0))</f>
        <v>0</v>
      </c>
      <c r="N37" s="174">
        <f t="shared" ref="N37:N48" si="9">L37+M37</f>
        <v>0</v>
      </c>
      <c r="O37" s="41"/>
    </row>
    <row r="38" spans="1:15" s="38" customFormat="1">
      <c r="A38" s="342"/>
      <c r="B38" s="357"/>
      <c r="C38" s="162"/>
      <c r="D38" s="134"/>
      <c r="E38" s="175"/>
      <c r="F38" s="134">
        <v>6</v>
      </c>
      <c r="G38" s="175">
        <v>0.04</v>
      </c>
      <c r="H38" s="175">
        <v>0.02</v>
      </c>
      <c r="I38" s="176"/>
      <c r="J38" s="64">
        <f t="shared" si="5"/>
        <v>0</v>
      </c>
      <c r="K38" s="63">
        <f t="shared" si="6"/>
        <v>0</v>
      </c>
      <c r="L38" s="177">
        <f t="shared" si="7"/>
        <v>0</v>
      </c>
      <c r="M38" s="177">
        <f t="shared" si="8"/>
        <v>0</v>
      </c>
      <c r="N38" s="174">
        <f t="shared" si="9"/>
        <v>0</v>
      </c>
      <c r="O38" s="41"/>
    </row>
    <row r="39" spans="1:15" s="38" customFormat="1">
      <c r="A39" s="342"/>
      <c r="B39" s="357"/>
      <c r="C39" s="162"/>
      <c r="D39" s="134"/>
      <c r="E39" s="175"/>
      <c r="F39" s="134">
        <v>6</v>
      </c>
      <c r="G39" s="175">
        <v>0.04</v>
      </c>
      <c r="H39" s="175">
        <v>0.02</v>
      </c>
      <c r="I39" s="176"/>
      <c r="J39" s="64">
        <f t="shared" si="5"/>
        <v>0</v>
      </c>
      <c r="K39" s="63">
        <f t="shared" si="6"/>
        <v>0</v>
      </c>
      <c r="L39" s="177">
        <f t="shared" si="7"/>
        <v>0</v>
      </c>
      <c r="M39" s="177">
        <f t="shared" si="8"/>
        <v>0</v>
      </c>
      <c r="N39" s="174">
        <f t="shared" si="9"/>
        <v>0</v>
      </c>
      <c r="O39" s="41"/>
    </row>
    <row r="40" spans="1:15" s="38" customFormat="1" hidden="1" outlineLevel="1">
      <c r="A40" s="342"/>
      <c r="B40" s="357"/>
      <c r="C40" s="162"/>
      <c r="D40" s="134"/>
      <c r="E40" s="175"/>
      <c r="F40" s="134">
        <v>6</v>
      </c>
      <c r="G40" s="175">
        <v>0.04</v>
      </c>
      <c r="H40" s="175">
        <v>0.02</v>
      </c>
      <c r="I40" s="176"/>
      <c r="J40" s="64">
        <f t="shared" si="5"/>
        <v>0</v>
      </c>
      <c r="K40" s="63">
        <f t="shared" si="6"/>
        <v>0</v>
      </c>
      <c r="L40" s="177">
        <f t="shared" si="7"/>
        <v>0</v>
      </c>
      <c r="M40" s="177">
        <f t="shared" si="8"/>
        <v>0</v>
      </c>
      <c r="N40" s="178">
        <f t="shared" si="9"/>
        <v>0</v>
      </c>
      <c r="O40" s="41"/>
    </row>
    <row r="41" spans="1:15" s="38" customFormat="1" hidden="1" outlineLevel="1">
      <c r="A41" s="342"/>
      <c r="B41" s="357"/>
      <c r="C41" s="162"/>
      <c r="D41" s="134"/>
      <c r="E41" s="175"/>
      <c r="F41" s="134">
        <v>6</v>
      </c>
      <c r="G41" s="175">
        <v>0.04</v>
      </c>
      <c r="H41" s="175">
        <v>0.02</v>
      </c>
      <c r="I41" s="176"/>
      <c r="J41" s="64">
        <f t="shared" si="5"/>
        <v>0</v>
      </c>
      <c r="K41" s="63">
        <f t="shared" si="6"/>
        <v>0</v>
      </c>
      <c r="L41" s="177">
        <f t="shared" si="7"/>
        <v>0</v>
      </c>
      <c r="M41" s="177">
        <f t="shared" si="8"/>
        <v>0</v>
      </c>
      <c r="N41" s="178">
        <f t="shared" si="9"/>
        <v>0</v>
      </c>
      <c r="O41" s="41"/>
    </row>
    <row r="42" spans="1:15" s="38" customFormat="1" hidden="1" outlineLevel="1">
      <c r="A42" s="342"/>
      <c r="B42" s="357"/>
      <c r="C42" s="162"/>
      <c r="D42" s="134"/>
      <c r="E42" s="175"/>
      <c r="F42" s="134">
        <v>6</v>
      </c>
      <c r="G42" s="175">
        <v>0.04</v>
      </c>
      <c r="H42" s="175">
        <v>0.02</v>
      </c>
      <c r="I42" s="176"/>
      <c r="J42" s="64">
        <f t="shared" si="5"/>
        <v>0</v>
      </c>
      <c r="K42" s="63">
        <f t="shared" si="6"/>
        <v>0</v>
      </c>
      <c r="L42" s="177">
        <f t="shared" si="7"/>
        <v>0</v>
      </c>
      <c r="M42" s="177">
        <f t="shared" si="8"/>
        <v>0</v>
      </c>
      <c r="N42" s="178">
        <f t="shared" si="9"/>
        <v>0</v>
      </c>
      <c r="O42" s="41"/>
    </row>
    <row r="43" spans="1:15" s="38" customFormat="1" hidden="1" outlineLevel="1">
      <c r="A43" s="342"/>
      <c r="B43" s="357"/>
      <c r="C43" s="162"/>
      <c r="D43" s="134"/>
      <c r="E43" s="175"/>
      <c r="F43" s="134">
        <v>6</v>
      </c>
      <c r="G43" s="175">
        <v>0.04</v>
      </c>
      <c r="H43" s="175">
        <v>0.02</v>
      </c>
      <c r="I43" s="176"/>
      <c r="J43" s="64">
        <f t="shared" si="5"/>
        <v>0</v>
      </c>
      <c r="K43" s="63">
        <f t="shared" si="6"/>
        <v>0</v>
      </c>
      <c r="L43" s="177">
        <f t="shared" si="7"/>
        <v>0</v>
      </c>
      <c r="M43" s="177">
        <f t="shared" si="8"/>
        <v>0</v>
      </c>
      <c r="N43" s="178">
        <f t="shared" si="9"/>
        <v>0</v>
      </c>
      <c r="O43" s="41"/>
    </row>
    <row r="44" spans="1:15" s="38" customFormat="1" hidden="1" outlineLevel="1">
      <c r="A44" s="342"/>
      <c r="B44" s="357"/>
      <c r="C44" s="162"/>
      <c r="D44" s="134"/>
      <c r="E44" s="175"/>
      <c r="F44" s="134">
        <v>6</v>
      </c>
      <c r="G44" s="175">
        <v>0.04</v>
      </c>
      <c r="H44" s="175">
        <v>0.02</v>
      </c>
      <c r="I44" s="176"/>
      <c r="J44" s="64">
        <f t="shared" si="5"/>
        <v>0</v>
      </c>
      <c r="K44" s="63">
        <f t="shared" si="6"/>
        <v>0</v>
      </c>
      <c r="L44" s="177">
        <f t="shared" si="7"/>
        <v>0</v>
      </c>
      <c r="M44" s="177">
        <f t="shared" si="8"/>
        <v>0</v>
      </c>
      <c r="N44" s="178">
        <f t="shared" si="9"/>
        <v>0</v>
      </c>
      <c r="O44" s="41"/>
    </row>
    <row r="45" spans="1:15" s="38" customFormat="1" hidden="1" outlineLevel="1">
      <c r="A45" s="342"/>
      <c r="B45" s="357"/>
      <c r="C45" s="162"/>
      <c r="D45" s="134"/>
      <c r="E45" s="175"/>
      <c r="F45" s="134">
        <v>6</v>
      </c>
      <c r="G45" s="175">
        <v>0.04</v>
      </c>
      <c r="H45" s="175">
        <v>0.02</v>
      </c>
      <c r="I45" s="176"/>
      <c r="J45" s="64">
        <f t="shared" si="5"/>
        <v>0</v>
      </c>
      <c r="K45" s="63">
        <f t="shared" si="6"/>
        <v>0</v>
      </c>
      <c r="L45" s="177">
        <f t="shared" si="7"/>
        <v>0</v>
      </c>
      <c r="M45" s="177">
        <f t="shared" si="8"/>
        <v>0</v>
      </c>
      <c r="N45" s="178">
        <f t="shared" si="9"/>
        <v>0</v>
      </c>
      <c r="O45" s="41"/>
    </row>
    <row r="46" spans="1:15" s="38" customFormat="1" hidden="1" outlineLevel="1">
      <c r="A46" s="342"/>
      <c r="B46" s="357"/>
      <c r="C46" s="162"/>
      <c r="D46" s="134"/>
      <c r="E46" s="175"/>
      <c r="F46" s="134">
        <v>6</v>
      </c>
      <c r="G46" s="175">
        <v>0.04</v>
      </c>
      <c r="H46" s="175">
        <v>0.02</v>
      </c>
      <c r="I46" s="176"/>
      <c r="J46" s="64">
        <f t="shared" si="5"/>
        <v>0</v>
      </c>
      <c r="K46" s="63">
        <f t="shared" si="6"/>
        <v>0</v>
      </c>
      <c r="L46" s="177">
        <f t="shared" si="7"/>
        <v>0</v>
      </c>
      <c r="M46" s="177">
        <f t="shared" si="8"/>
        <v>0</v>
      </c>
      <c r="N46" s="178">
        <f t="shared" si="9"/>
        <v>0</v>
      </c>
      <c r="O46" s="41"/>
    </row>
    <row r="47" spans="1:15" s="38" customFormat="1" hidden="1" outlineLevel="1">
      <c r="A47" s="342"/>
      <c r="B47" s="357"/>
      <c r="C47" s="162"/>
      <c r="D47" s="134"/>
      <c r="E47" s="175"/>
      <c r="F47" s="134">
        <v>6</v>
      </c>
      <c r="G47" s="175">
        <v>0.04</v>
      </c>
      <c r="H47" s="175">
        <v>0.02</v>
      </c>
      <c r="I47" s="176"/>
      <c r="J47" s="64">
        <f t="shared" si="5"/>
        <v>0</v>
      </c>
      <c r="K47" s="63">
        <f t="shared" si="6"/>
        <v>0</v>
      </c>
      <c r="L47" s="177">
        <f t="shared" si="7"/>
        <v>0</v>
      </c>
      <c r="M47" s="177">
        <f t="shared" si="8"/>
        <v>0</v>
      </c>
      <c r="N47" s="178">
        <f t="shared" si="9"/>
        <v>0</v>
      </c>
      <c r="O47" s="41"/>
    </row>
    <row r="48" spans="1:15" s="38" customFormat="1" hidden="1" outlineLevel="1">
      <c r="A48" s="342"/>
      <c r="B48" s="357"/>
      <c r="C48" s="162"/>
      <c r="D48" s="134"/>
      <c r="E48" s="175"/>
      <c r="F48" s="134">
        <v>6</v>
      </c>
      <c r="G48" s="175">
        <v>0.04</v>
      </c>
      <c r="H48" s="175">
        <v>0.02</v>
      </c>
      <c r="I48" s="176"/>
      <c r="J48" s="64">
        <f t="shared" si="5"/>
        <v>0</v>
      </c>
      <c r="K48" s="63">
        <f t="shared" si="6"/>
        <v>0</v>
      </c>
      <c r="L48" s="177">
        <f t="shared" si="7"/>
        <v>0</v>
      </c>
      <c r="M48" s="177">
        <f t="shared" si="8"/>
        <v>0</v>
      </c>
      <c r="N48" s="178">
        <f t="shared" si="9"/>
        <v>0</v>
      </c>
      <c r="O48" s="41"/>
    </row>
    <row r="49" spans="1:15" s="38" customFormat="1" collapsed="1">
      <c r="A49" s="179"/>
      <c r="B49" s="46"/>
      <c r="C49" s="46"/>
      <c r="D49" s="46"/>
      <c r="E49" s="47"/>
      <c r="F49" s="46"/>
      <c r="G49" s="47"/>
      <c r="H49" s="47"/>
      <c r="I49" s="8"/>
      <c r="J49" s="2" t="s">
        <v>106</v>
      </c>
      <c r="K49" s="2">
        <f>SUM(K37:K48)</f>
        <v>0</v>
      </c>
      <c r="L49" s="2">
        <f>SUM(L37:L48)</f>
        <v>0</v>
      </c>
      <c r="M49" s="2">
        <f>SUM(M37:M48)</f>
        <v>0</v>
      </c>
      <c r="N49" s="180">
        <f>SUM(N37:N48)</f>
        <v>0</v>
      </c>
      <c r="O49" s="41"/>
    </row>
    <row r="50" spans="1:15" s="38" customFormat="1">
      <c r="A50" s="181" t="s">
        <v>108</v>
      </c>
      <c r="B50" s="157"/>
      <c r="C50" s="134"/>
      <c r="D50" s="134"/>
      <c r="E50" s="175"/>
      <c r="F50" s="134"/>
      <c r="G50" s="175"/>
      <c r="H50" s="175"/>
      <c r="I50" s="182"/>
      <c r="J50" s="6"/>
      <c r="K50" s="6"/>
      <c r="L50" s="6"/>
      <c r="M50" s="6"/>
      <c r="N50" s="174"/>
      <c r="O50" s="41"/>
    </row>
    <row r="51" spans="1:15" s="38" customFormat="1" ht="25.5">
      <c r="A51" s="171" t="s">
        <v>95</v>
      </c>
      <c r="B51" s="172" t="s">
        <v>96</v>
      </c>
      <c r="C51" s="169" t="s">
        <v>109</v>
      </c>
      <c r="D51" s="169" t="s">
        <v>98</v>
      </c>
      <c r="E51" s="169" t="s">
        <v>99</v>
      </c>
      <c r="F51" s="169" t="s">
        <v>110</v>
      </c>
      <c r="G51" s="169" t="s">
        <v>101</v>
      </c>
      <c r="H51" s="169" t="s">
        <v>102</v>
      </c>
      <c r="I51" s="169" t="s">
        <v>64</v>
      </c>
      <c r="J51" s="173" t="s">
        <v>56</v>
      </c>
      <c r="K51" s="173" t="s">
        <v>103</v>
      </c>
      <c r="L51" s="173" t="s">
        <v>104</v>
      </c>
      <c r="M51" s="173" t="s">
        <v>105</v>
      </c>
      <c r="N51" s="174" t="s">
        <v>40</v>
      </c>
      <c r="O51" s="41"/>
    </row>
    <row r="52" spans="1:15" s="38" customFormat="1">
      <c r="A52" s="342"/>
      <c r="B52" s="357"/>
      <c r="C52" s="162"/>
      <c r="D52" s="349"/>
      <c r="E52" s="175"/>
      <c r="F52" s="134">
        <v>1</v>
      </c>
      <c r="G52" s="175">
        <v>0.04</v>
      </c>
      <c r="H52" s="175">
        <v>0.02</v>
      </c>
      <c r="I52" s="183">
        <f t="shared" ref="I52:I60" si="10">IF(C52=0,0,IF(C52=2,0,(INDEX($J$107:$J$111,F52))*(K52*2)))</f>
        <v>0</v>
      </c>
      <c r="J52" s="64">
        <f t="shared" ref="J52:J60" si="11">IF(C52=0,0,(IF(C52=1,INDEX($H$107:$H$111,F52),INDEX($I$107:$I$111,F52)))*(1+G52)*((1+H52)^($C$3-1)))</f>
        <v>0</v>
      </c>
      <c r="K52" s="63">
        <f t="shared" ref="K52:K60" si="12">E52*D52</f>
        <v>0</v>
      </c>
      <c r="L52" s="177">
        <f t="shared" ref="L52:L60" si="13">IF($M$106="No",ROUND(J52*(K52/12),0),IF(J52&gt;$M$107,ROUND($M$107*(K52/12),0),ROUND(J52*(K52/12),0)))</f>
        <v>0</v>
      </c>
      <c r="M52" s="177">
        <f t="shared" ref="M52:M60" si="14">IF(ISBLANK(F52),0,ROUND(($D$109/100)*L52,0))</f>
        <v>0</v>
      </c>
      <c r="N52" s="178">
        <f t="shared" ref="N52:N60" si="15">L52+M52</f>
        <v>0</v>
      </c>
      <c r="O52" s="41"/>
    </row>
    <row r="53" spans="1:15" s="38" customFormat="1">
      <c r="A53" s="342"/>
      <c r="B53" s="357"/>
      <c r="C53" s="162"/>
      <c r="D53" s="134"/>
      <c r="E53" s="175"/>
      <c r="F53" s="134">
        <v>1</v>
      </c>
      <c r="G53" s="175">
        <v>0.04</v>
      </c>
      <c r="H53" s="175">
        <v>0.02</v>
      </c>
      <c r="I53" s="183">
        <f t="shared" si="10"/>
        <v>0</v>
      </c>
      <c r="J53" s="64">
        <f t="shared" si="11"/>
        <v>0</v>
      </c>
      <c r="K53" s="63">
        <f t="shared" si="12"/>
        <v>0</v>
      </c>
      <c r="L53" s="177">
        <f t="shared" si="13"/>
        <v>0</v>
      </c>
      <c r="M53" s="177">
        <f t="shared" si="14"/>
        <v>0</v>
      </c>
      <c r="N53" s="178">
        <f t="shared" si="15"/>
        <v>0</v>
      </c>
      <c r="O53" s="41"/>
    </row>
    <row r="54" spans="1:15" s="38" customFormat="1">
      <c r="A54" s="342"/>
      <c r="B54" s="357"/>
      <c r="C54" s="162"/>
      <c r="D54" s="349"/>
      <c r="E54" s="175"/>
      <c r="F54" s="134">
        <v>1</v>
      </c>
      <c r="G54" s="175">
        <v>0.04</v>
      </c>
      <c r="H54" s="175">
        <v>0.02</v>
      </c>
      <c r="I54" s="183">
        <f t="shared" si="10"/>
        <v>0</v>
      </c>
      <c r="J54" s="64">
        <f t="shared" si="11"/>
        <v>0</v>
      </c>
      <c r="K54" s="63">
        <f t="shared" si="12"/>
        <v>0</v>
      </c>
      <c r="L54" s="177">
        <f t="shared" si="13"/>
        <v>0</v>
      </c>
      <c r="M54" s="177">
        <f t="shared" si="14"/>
        <v>0</v>
      </c>
      <c r="N54" s="178">
        <f t="shared" si="15"/>
        <v>0</v>
      </c>
      <c r="O54" s="41"/>
    </row>
    <row r="55" spans="1:15" s="38" customFormat="1" hidden="1" outlineLevel="1">
      <c r="A55" s="342"/>
      <c r="B55" s="357"/>
      <c r="C55" s="162"/>
      <c r="D55" s="349"/>
      <c r="E55" s="175"/>
      <c r="F55" s="134">
        <v>1</v>
      </c>
      <c r="G55" s="175">
        <v>0.04</v>
      </c>
      <c r="H55" s="175">
        <v>0.02</v>
      </c>
      <c r="I55" s="183">
        <f t="shared" si="10"/>
        <v>0</v>
      </c>
      <c r="J55" s="64">
        <f t="shared" si="11"/>
        <v>0</v>
      </c>
      <c r="K55" s="63">
        <f t="shared" si="12"/>
        <v>0</v>
      </c>
      <c r="L55" s="177">
        <f t="shared" si="13"/>
        <v>0</v>
      </c>
      <c r="M55" s="177">
        <f t="shared" si="14"/>
        <v>0</v>
      </c>
      <c r="N55" s="178">
        <f t="shared" si="15"/>
        <v>0</v>
      </c>
      <c r="O55" s="41"/>
    </row>
    <row r="56" spans="1:15" s="38" customFormat="1" hidden="1" outlineLevel="1">
      <c r="A56" s="342"/>
      <c r="B56" s="357"/>
      <c r="C56" s="162"/>
      <c r="D56" s="349"/>
      <c r="E56" s="175"/>
      <c r="F56" s="134">
        <v>1</v>
      </c>
      <c r="G56" s="175">
        <v>0.04</v>
      </c>
      <c r="H56" s="175">
        <v>0.02</v>
      </c>
      <c r="I56" s="183">
        <f t="shared" si="10"/>
        <v>0</v>
      </c>
      <c r="J56" s="64">
        <f t="shared" si="11"/>
        <v>0</v>
      </c>
      <c r="K56" s="63">
        <f t="shared" si="12"/>
        <v>0</v>
      </c>
      <c r="L56" s="177">
        <f t="shared" si="13"/>
        <v>0</v>
      </c>
      <c r="M56" s="177">
        <f t="shared" si="14"/>
        <v>0</v>
      </c>
      <c r="N56" s="178">
        <f t="shared" si="15"/>
        <v>0</v>
      </c>
      <c r="O56" s="41"/>
    </row>
    <row r="57" spans="1:15" s="38" customFormat="1" hidden="1" outlineLevel="1">
      <c r="A57" s="342"/>
      <c r="B57" s="357"/>
      <c r="C57" s="162"/>
      <c r="D57" s="349"/>
      <c r="E57" s="175"/>
      <c r="F57" s="134">
        <v>1</v>
      </c>
      <c r="G57" s="175">
        <v>0.04</v>
      </c>
      <c r="H57" s="175">
        <v>0.02</v>
      </c>
      <c r="I57" s="183">
        <f t="shared" si="10"/>
        <v>0</v>
      </c>
      <c r="J57" s="64">
        <f t="shared" si="11"/>
        <v>0</v>
      </c>
      <c r="K57" s="63">
        <f t="shared" si="12"/>
        <v>0</v>
      </c>
      <c r="L57" s="177">
        <f t="shared" si="13"/>
        <v>0</v>
      </c>
      <c r="M57" s="177">
        <f t="shared" si="14"/>
        <v>0</v>
      </c>
      <c r="N57" s="178">
        <f t="shared" si="15"/>
        <v>0</v>
      </c>
      <c r="O57" s="41"/>
    </row>
    <row r="58" spans="1:15" s="38" customFormat="1" hidden="1" outlineLevel="1">
      <c r="A58" s="342"/>
      <c r="B58" s="357"/>
      <c r="C58" s="162"/>
      <c r="D58" s="349"/>
      <c r="E58" s="175"/>
      <c r="F58" s="134">
        <v>1</v>
      </c>
      <c r="G58" s="175">
        <v>0.04</v>
      </c>
      <c r="H58" s="175">
        <v>0.02</v>
      </c>
      <c r="I58" s="183">
        <f t="shared" si="10"/>
        <v>0</v>
      </c>
      <c r="J58" s="64">
        <f t="shared" si="11"/>
        <v>0</v>
      </c>
      <c r="K58" s="63">
        <f t="shared" si="12"/>
        <v>0</v>
      </c>
      <c r="L58" s="177">
        <f t="shared" si="13"/>
        <v>0</v>
      </c>
      <c r="M58" s="177">
        <f t="shared" si="14"/>
        <v>0</v>
      </c>
      <c r="N58" s="178">
        <f t="shared" si="15"/>
        <v>0</v>
      </c>
      <c r="O58" s="41"/>
    </row>
    <row r="59" spans="1:15" s="38" customFormat="1" hidden="1" outlineLevel="1">
      <c r="A59" s="342"/>
      <c r="B59" s="357"/>
      <c r="C59" s="162"/>
      <c r="D59" s="349"/>
      <c r="E59" s="175"/>
      <c r="F59" s="134">
        <v>1</v>
      </c>
      <c r="G59" s="175">
        <v>0.04</v>
      </c>
      <c r="H59" s="175">
        <v>0.02</v>
      </c>
      <c r="I59" s="183">
        <f t="shared" si="10"/>
        <v>0</v>
      </c>
      <c r="J59" s="64">
        <f t="shared" si="11"/>
        <v>0</v>
      </c>
      <c r="K59" s="63">
        <f t="shared" si="12"/>
        <v>0</v>
      </c>
      <c r="L59" s="177">
        <f t="shared" si="13"/>
        <v>0</v>
      </c>
      <c r="M59" s="177">
        <f t="shared" si="14"/>
        <v>0</v>
      </c>
      <c r="N59" s="178">
        <f t="shared" si="15"/>
        <v>0</v>
      </c>
      <c r="O59" s="41"/>
    </row>
    <row r="60" spans="1:15" s="38" customFormat="1" hidden="1" outlineLevel="1">
      <c r="A60" s="342"/>
      <c r="B60" s="357"/>
      <c r="C60" s="162"/>
      <c r="D60" s="349"/>
      <c r="E60" s="175"/>
      <c r="F60" s="134">
        <v>1</v>
      </c>
      <c r="G60" s="175">
        <v>0.04</v>
      </c>
      <c r="H60" s="175">
        <v>0.02</v>
      </c>
      <c r="I60" s="183">
        <f t="shared" si="10"/>
        <v>0</v>
      </c>
      <c r="J60" s="64">
        <f t="shared" si="11"/>
        <v>0</v>
      </c>
      <c r="K60" s="63">
        <f t="shared" si="12"/>
        <v>0</v>
      </c>
      <c r="L60" s="177">
        <f t="shared" si="13"/>
        <v>0</v>
      </c>
      <c r="M60" s="177">
        <f t="shared" si="14"/>
        <v>0</v>
      </c>
      <c r="N60" s="178">
        <f t="shared" si="15"/>
        <v>0</v>
      </c>
      <c r="O60" s="41"/>
    </row>
    <row r="61" spans="1:15" s="38" customFormat="1" collapsed="1">
      <c r="A61" s="181"/>
      <c r="B61" s="46"/>
      <c r="C61" s="46"/>
      <c r="D61" s="46"/>
      <c r="E61" s="47"/>
      <c r="F61" s="46"/>
      <c r="G61" s="47"/>
      <c r="H61" s="9" t="s">
        <v>106</v>
      </c>
      <c r="I61" s="32">
        <f t="shared" ref="I61:N61" si="16">SUM(I52:I60)</f>
        <v>0</v>
      </c>
      <c r="J61" s="32">
        <f t="shared" si="16"/>
        <v>0</v>
      </c>
      <c r="K61" s="32">
        <f t="shared" si="16"/>
        <v>0</v>
      </c>
      <c r="L61" s="32">
        <f t="shared" si="16"/>
        <v>0</v>
      </c>
      <c r="M61" s="32">
        <f t="shared" si="16"/>
        <v>0</v>
      </c>
      <c r="N61" s="180">
        <f t="shared" si="16"/>
        <v>0</v>
      </c>
      <c r="O61" s="41"/>
    </row>
    <row r="62" spans="1:15" s="38" customFormat="1">
      <c r="A62" s="181" t="s">
        <v>111</v>
      </c>
      <c r="B62" s="134"/>
      <c r="C62" s="134"/>
      <c r="D62" s="134"/>
      <c r="E62" s="175"/>
      <c r="F62" s="134"/>
      <c r="G62" s="175"/>
      <c r="H62" s="175"/>
      <c r="I62" s="182"/>
      <c r="J62" s="6"/>
      <c r="K62" s="6"/>
      <c r="L62" s="6"/>
      <c r="M62" s="6"/>
      <c r="N62" s="174"/>
      <c r="O62" s="41"/>
    </row>
    <row r="63" spans="1:15" s="38" customFormat="1">
      <c r="A63" s="171"/>
      <c r="B63" s="172"/>
      <c r="C63" s="169"/>
      <c r="D63" s="169"/>
      <c r="E63" s="169"/>
      <c r="F63" s="169"/>
      <c r="G63" s="169"/>
      <c r="H63" s="169"/>
      <c r="I63" s="169"/>
      <c r="J63" s="173"/>
      <c r="K63" s="173"/>
      <c r="L63" s="173"/>
      <c r="M63" s="173"/>
      <c r="N63" s="174"/>
      <c r="O63" s="41"/>
    </row>
    <row r="64" spans="1:15" s="38" customFormat="1">
      <c r="A64" s="342"/>
      <c r="B64" s="357"/>
      <c r="C64" s="162"/>
      <c r="D64" s="349"/>
      <c r="E64" s="175"/>
      <c r="F64" s="134">
        <v>3</v>
      </c>
      <c r="G64" s="175">
        <v>0.04</v>
      </c>
      <c r="H64" s="175">
        <v>0.02</v>
      </c>
      <c r="I64" s="176"/>
      <c r="J64" s="64">
        <f t="shared" ref="J64:J72" si="17">ROUND((C64*12)*(1+G64),0)*((1+H64)^($C$3-1))</f>
        <v>0</v>
      </c>
      <c r="K64" s="63">
        <f t="shared" ref="K64:K72" si="18">E64*D64</f>
        <v>0</v>
      </c>
      <c r="L64" s="177">
        <f t="shared" ref="L64:L72" si="19">IF($M$106="No",ROUND(J64*(K64/12),0),IF(J64&gt;$M$107,ROUND($M$107*(K64/12),0),ROUND(J64*(K64/12),0)))</f>
        <v>0</v>
      </c>
      <c r="M64" s="177">
        <f t="shared" ref="M64:M72" si="20">IF(ISBLANK(F64),0,ROUND(INDEX($D$106:$D$111,F64)*L64/100,0))</f>
        <v>0</v>
      </c>
      <c r="N64" s="178">
        <f t="shared" ref="N64:N72" si="21">L64+M64</f>
        <v>0</v>
      </c>
      <c r="O64" s="41"/>
    </row>
    <row r="65" spans="1:15" s="38" customFormat="1">
      <c r="A65" s="342"/>
      <c r="B65" s="357"/>
      <c r="C65" s="162"/>
      <c r="D65" s="134"/>
      <c r="E65" s="175"/>
      <c r="F65" s="134">
        <v>3</v>
      </c>
      <c r="G65" s="175">
        <v>0.04</v>
      </c>
      <c r="H65" s="175">
        <v>0.02</v>
      </c>
      <c r="I65" s="176"/>
      <c r="J65" s="64">
        <f t="shared" si="17"/>
        <v>0</v>
      </c>
      <c r="K65" s="63">
        <f t="shared" si="18"/>
        <v>0</v>
      </c>
      <c r="L65" s="177">
        <f t="shared" si="19"/>
        <v>0</v>
      </c>
      <c r="M65" s="177">
        <f t="shared" si="20"/>
        <v>0</v>
      </c>
      <c r="N65" s="178">
        <f t="shared" si="21"/>
        <v>0</v>
      </c>
      <c r="O65" s="41"/>
    </row>
    <row r="66" spans="1:15" s="38" customFormat="1">
      <c r="A66" s="342"/>
      <c r="B66" s="357"/>
      <c r="C66" s="162"/>
      <c r="D66" s="349"/>
      <c r="E66" s="175"/>
      <c r="F66" s="134">
        <v>3</v>
      </c>
      <c r="G66" s="175">
        <v>0.04</v>
      </c>
      <c r="H66" s="175">
        <v>0.02</v>
      </c>
      <c r="I66" s="176"/>
      <c r="J66" s="64">
        <f t="shared" si="17"/>
        <v>0</v>
      </c>
      <c r="K66" s="63">
        <f t="shared" si="18"/>
        <v>0</v>
      </c>
      <c r="L66" s="177">
        <f t="shared" si="19"/>
        <v>0</v>
      </c>
      <c r="M66" s="177">
        <f t="shared" si="20"/>
        <v>0</v>
      </c>
      <c r="N66" s="178">
        <f t="shared" si="21"/>
        <v>0</v>
      </c>
      <c r="O66" s="41"/>
    </row>
    <row r="67" spans="1:15" s="38" customFormat="1" hidden="1" outlineLevel="1">
      <c r="A67" s="342"/>
      <c r="B67" s="357"/>
      <c r="C67" s="162"/>
      <c r="D67" s="349"/>
      <c r="E67" s="175"/>
      <c r="F67" s="134">
        <v>3</v>
      </c>
      <c r="G67" s="175">
        <v>0.04</v>
      </c>
      <c r="H67" s="175">
        <v>0.02</v>
      </c>
      <c r="I67" s="176"/>
      <c r="J67" s="64">
        <f t="shared" si="17"/>
        <v>0</v>
      </c>
      <c r="K67" s="63">
        <f t="shared" si="18"/>
        <v>0</v>
      </c>
      <c r="L67" s="177">
        <f t="shared" si="19"/>
        <v>0</v>
      </c>
      <c r="M67" s="177">
        <f t="shared" si="20"/>
        <v>0</v>
      </c>
      <c r="N67" s="178">
        <f t="shared" si="21"/>
        <v>0</v>
      </c>
      <c r="O67" s="41"/>
    </row>
    <row r="68" spans="1:15" s="38" customFormat="1" hidden="1" outlineLevel="1">
      <c r="A68" s="342"/>
      <c r="B68" s="357"/>
      <c r="C68" s="162"/>
      <c r="D68" s="349"/>
      <c r="E68" s="175"/>
      <c r="F68" s="134">
        <v>3</v>
      </c>
      <c r="G68" s="175">
        <v>0.04</v>
      </c>
      <c r="H68" s="175">
        <v>0.02</v>
      </c>
      <c r="I68" s="176"/>
      <c r="J68" s="64">
        <f t="shared" si="17"/>
        <v>0</v>
      </c>
      <c r="K68" s="63">
        <f t="shared" si="18"/>
        <v>0</v>
      </c>
      <c r="L68" s="177">
        <f t="shared" si="19"/>
        <v>0</v>
      </c>
      <c r="M68" s="177">
        <f t="shared" si="20"/>
        <v>0</v>
      </c>
      <c r="N68" s="178">
        <f t="shared" si="21"/>
        <v>0</v>
      </c>
      <c r="O68" s="41"/>
    </row>
    <row r="69" spans="1:15" s="38" customFormat="1" hidden="1" outlineLevel="1">
      <c r="A69" s="342"/>
      <c r="B69" s="357"/>
      <c r="C69" s="162"/>
      <c r="D69" s="349"/>
      <c r="E69" s="175"/>
      <c r="F69" s="134">
        <v>3</v>
      </c>
      <c r="G69" s="175">
        <v>0.04</v>
      </c>
      <c r="H69" s="175">
        <v>0.02</v>
      </c>
      <c r="I69" s="176"/>
      <c r="J69" s="64">
        <f t="shared" si="17"/>
        <v>0</v>
      </c>
      <c r="K69" s="63">
        <f t="shared" si="18"/>
        <v>0</v>
      </c>
      <c r="L69" s="177">
        <f t="shared" si="19"/>
        <v>0</v>
      </c>
      <c r="M69" s="177">
        <f t="shared" si="20"/>
        <v>0</v>
      </c>
      <c r="N69" s="178">
        <f t="shared" si="21"/>
        <v>0</v>
      </c>
      <c r="O69" s="41"/>
    </row>
    <row r="70" spans="1:15" s="38" customFormat="1" hidden="1" outlineLevel="1">
      <c r="A70" s="342"/>
      <c r="B70" s="357"/>
      <c r="C70" s="162"/>
      <c r="D70" s="349"/>
      <c r="E70" s="175"/>
      <c r="F70" s="134">
        <v>3</v>
      </c>
      <c r="G70" s="175">
        <v>0.04</v>
      </c>
      <c r="H70" s="175">
        <v>0.02</v>
      </c>
      <c r="I70" s="176"/>
      <c r="J70" s="64">
        <f t="shared" si="17"/>
        <v>0</v>
      </c>
      <c r="K70" s="63">
        <f t="shared" si="18"/>
        <v>0</v>
      </c>
      <c r="L70" s="177">
        <f t="shared" si="19"/>
        <v>0</v>
      </c>
      <c r="M70" s="177">
        <f t="shared" si="20"/>
        <v>0</v>
      </c>
      <c r="N70" s="178">
        <f t="shared" si="21"/>
        <v>0</v>
      </c>
      <c r="O70" s="41"/>
    </row>
    <row r="71" spans="1:15" s="38" customFormat="1" hidden="1" outlineLevel="1">
      <c r="A71" s="342"/>
      <c r="B71" s="357"/>
      <c r="C71" s="162"/>
      <c r="D71" s="349"/>
      <c r="E71" s="175"/>
      <c r="F71" s="134">
        <v>3</v>
      </c>
      <c r="G71" s="175">
        <v>0.04</v>
      </c>
      <c r="H71" s="175">
        <v>0.02</v>
      </c>
      <c r="I71" s="176"/>
      <c r="J71" s="64">
        <f t="shared" si="17"/>
        <v>0</v>
      </c>
      <c r="K71" s="63">
        <f t="shared" si="18"/>
        <v>0</v>
      </c>
      <c r="L71" s="177">
        <f t="shared" si="19"/>
        <v>0</v>
      </c>
      <c r="M71" s="177">
        <f t="shared" si="20"/>
        <v>0</v>
      </c>
      <c r="N71" s="178">
        <f t="shared" si="21"/>
        <v>0</v>
      </c>
      <c r="O71" s="41"/>
    </row>
    <row r="72" spans="1:15" s="38" customFormat="1" hidden="1" outlineLevel="1">
      <c r="A72" s="342"/>
      <c r="B72" s="357"/>
      <c r="C72" s="162"/>
      <c r="D72" s="349"/>
      <c r="E72" s="175"/>
      <c r="F72" s="134">
        <v>3</v>
      </c>
      <c r="G72" s="175">
        <v>0.04</v>
      </c>
      <c r="H72" s="175">
        <v>0.02</v>
      </c>
      <c r="I72" s="176"/>
      <c r="J72" s="64">
        <f t="shared" si="17"/>
        <v>0</v>
      </c>
      <c r="K72" s="63">
        <f t="shared" si="18"/>
        <v>0</v>
      </c>
      <c r="L72" s="177">
        <f t="shared" si="19"/>
        <v>0</v>
      </c>
      <c r="M72" s="177">
        <f t="shared" si="20"/>
        <v>0</v>
      </c>
      <c r="N72" s="178">
        <f t="shared" si="21"/>
        <v>0</v>
      </c>
      <c r="O72" s="41"/>
    </row>
    <row r="73" spans="1:15" s="38" customFormat="1" collapsed="1">
      <c r="A73" s="181"/>
      <c r="B73" s="46"/>
      <c r="C73" s="46"/>
      <c r="D73" s="46"/>
      <c r="E73" s="47"/>
      <c r="F73" s="46"/>
      <c r="G73" s="47"/>
      <c r="H73" s="47"/>
      <c r="I73" s="8"/>
      <c r="J73" s="2" t="s">
        <v>106</v>
      </c>
      <c r="K73" s="2">
        <f>SUM(K64:K72)</f>
        <v>0</v>
      </c>
      <c r="L73" s="2">
        <f>SUM(L64:L72)</f>
        <v>0</v>
      </c>
      <c r="M73" s="2">
        <f>SUM(M64:M72)</f>
        <v>0</v>
      </c>
      <c r="N73" s="180">
        <f>SUM(N64:N72)</f>
        <v>0</v>
      </c>
      <c r="O73" s="41"/>
    </row>
    <row r="74" spans="1:15" s="38" customFormat="1">
      <c r="A74" s="181" t="s">
        <v>112</v>
      </c>
      <c r="B74" s="134"/>
      <c r="C74" s="134"/>
      <c r="D74" s="134"/>
      <c r="E74" s="175"/>
      <c r="F74" s="134"/>
      <c r="G74" s="175"/>
      <c r="H74" s="175"/>
      <c r="I74" s="182"/>
      <c r="J74" s="6"/>
      <c r="K74" s="6"/>
      <c r="L74" s="6"/>
      <c r="M74" s="6"/>
      <c r="N74" s="174"/>
      <c r="O74" s="41"/>
    </row>
    <row r="75" spans="1:15" s="38" customFormat="1">
      <c r="A75" s="171"/>
      <c r="B75" s="172"/>
      <c r="C75" s="169"/>
      <c r="D75" s="169"/>
      <c r="E75" s="169"/>
      <c r="F75" s="169"/>
      <c r="G75" s="169"/>
      <c r="H75" s="169"/>
      <c r="I75" s="169"/>
      <c r="J75" s="173"/>
      <c r="K75" s="173"/>
      <c r="L75" s="173"/>
      <c r="M75" s="173"/>
      <c r="N75" s="174"/>
      <c r="O75" s="41"/>
    </row>
    <row r="76" spans="1:15" s="38" customFormat="1">
      <c r="A76" s="342"/>
      <c r="B76" s="357"/>
      <c r="C76" s="162"/>
      <c r="D76" s="349"/>
      <c r="E76" s="175"/>
      <c r="F76" s="134">
        <v>2</v>
      </c>
      <c r="G76" s="175">
        <v>0.04</v>
      </c>
      <c r="H76" s="175">
        <v>0.02</v>
      </c>
      <c r="I76" s="176"/>
      <c r="J76" s="64">
        <f t="shared" ref="J76:J84" si="22">ROUND((C76*12)*(1+G76),0)*((1+H76)^($C$3-1))</f>
        <v>0</v>
      </c>
      <c r="K76" s="63">
        <f t="shared" ref="K76:K84" si="23">E76*D76</f>
        <v>0</v>
      </c>
      <c r="L76" s="177">
        <f t="shared" ref="L76:L84" si="24">IF($M$106="No",ROUND(J76*(K76/12),0),IF(J76&gt;$M$107,ROUND($M$107*(K76/12),0),ROUND(J76*(K76/12),0)))</f>
        <v>0</v>
      </c>
      <c r="M76" s="177">
        <f t="shared" ref="M76:M84" si="25">IF(ISBLANK(F76),0,ROUND(INDEX($D$106:$D$111,F76)*L76/100,0))</f>
        <v>0</v>
      </c>
      <c r="N76" s="178">
        <f t="shared" ref="N76:N84" si="26">L76+M76</f>
        <v>0</v>
      </c>
      <c r="O76" s="41"/>
    </row>
    <row r="77" spans="1:15" s="38" customFormat="1">
      <c r="A77" s="342"/>
      <c r="B77" s="357"/>
      <c r="C77" s="162"/>
      <c r="D77" s="134"/>
      <c r="E77" s="175"/>
      <c r="F77" s="134">
        <v>2</v>
      </c>
      <c r="G77" s="175">
        <v>0.04</v>
      </c>
      <c r="H77" s="175">
        <v>0.02</v>
      </c>
      <c r="I77" s="176"/>
      <c r="J77" s="64">
        <f t="shared" si="22"/>
        <v>0</v>
      </c>
      <c r="K77" s="63">
        <f t="shared" si="23"/>
        <v>0</v>
      </c>
      <c r="L77" s="177">
        <f t="shared" si="24"/>
        <v>0</v>
      </c>
      <c r="M77" s="177">
        <f t="shared" si="25"/>
        <v>0</v>
      </c>
      <c r="N77" s="178">
        <f t="shared" si="26"/>
        <v>0</v>
      </c>
      <c r="O77" s="41"/>
    </row>
    <row r="78" spans="1:15" s="38" customFormat="1">
      <c r="A78" s="342"/>
      <c r="B78" s="357"/>
      <c r="C78" s="162"/>
      <c r="D78" s="349"/>
      <c r="E78" s="175"/>
      <c r="F78" s="134">
        <v>2</v>
      </c>
      <c r="G78" s="175">
        <v>0.04</v>
      </c>
      <c r="H78" s="175">
        <v>0.02</v>
      </c>
      <c r="I78" s="176"/>
      <c r="J78" s="64">
        <f t="shared" si="22"/>
        <v>0</v>
      </c>
      <c r="K78" s="63">
        <f t="shared" si="23"/>
        <v>0</v>
      </c>
      <c r="L78" s="177">
        <f t="shared" si="24"/>
        <v>0</v>
      </c>
      <c r="M78" s="177">
        <f t="shared" si="25"/>
        <v>0</v>
      </c>
      <c r="N78" s="178">
        <f t="shared" si="26"/>
        <v>0</v>
      </c>
      <c r="O78" s="41"/>
    </row>
    <row r="79" spans="1:15" s="38" customFormat="1" hidden="1" outlineLevel="1">
      <c r="A79" s="342"/>
      <c r="B79" s="357"/>
      <c r="C79" s="162"/>
      <c r="D79" s="349"/>
      <c r="E79" s="175"/>
      <c r="F79" s="134">
        <v>2</v>
      </c>
      <c r="G79" s="175">
        <v>0.04</v>
      </c>
      <c r="H79" s="175">
        <v>0.02</v>
      </c>
      <c r="I79" s="176"/>
      <c r="J79" s="64">
        <f t="shared" si="22"/>
        <v>0</v>
      </c>
      <c r="K79" s="63">
        <f t="shared" si="23"/>
        <v>0</v>
      </c>
      <c r="L79" s="177">
        <f t="shared" si="24"/>
        <v>0</v>
      </c>
      <c r="M79" s="177">
        <f t="shared" si="25"/>
        <v>0</v>
      </c>
      <c r="N79" s="178">
        <f t="shared" si="26"/>
        <v>0</v>
      </c>
      <c r="O79" s="41"/>
    </row>
    <row r="80" spans="1:15" s="38" customFormat="1" hidden="1" outlineLevel="1">
      <c r="A80" s="342"/>
      <c r="B80" s="357"/>
      <c r="C80" s="162"/>
      <c r="D80" s="349"/>
      <c r="E80" s="175"/>
      <c r="F80" s="134">
        <v>2</v>
      </c>
      <c r="G80" s="175">
        <v>0.04</v>
      </c>
      <c r="H80" s="175">
        <v>0.02</v>
      </c>
      <c r="I80" s="176"/>
      <c r="J80" s="64">
        <f t="shared" si="22"/>
        <v>0</v>
      </c>
      <c r="K80" s="63">
        <f t="shared" si="23"/>
        <v>0</v>
      </c>
      <c r="L80" s="177">
        <f t="shared" si="24"/>
        <v>0</v>
      </c>
      <c r="M80" s="177">
        <f t="shared" si="25"/>
        <v>0</v>
      </c>
      <c r="N80" s="178">
        <f t="shared" si="26"/>
        <v>0</v>
      </c>
      <c r="O80" s="41"/>
    </row>
    <row r="81" spans="1:15" s="38" customFormat="1" hidden="1" outlineLevel="1">
      <c r="A81" s="342"/>
      <c r="B81" s="357"/>
      <c r="C81" s="162"/>
      <c r="D81" s="349"/>
      <c r="E81" s="175"/>
      <c r="F81" s="134">
        <v>2</v>
      </c>
      <c r="G81" s="175">
        <v>0.04</v>
      </c>
      <c r="H81" s="175">
        <v>0.02</v>
      </c>
      <c r="I81" s="176"/>
      <c r="J81" s="64">
        <f t="shared" si="22"/>
        <v>0</v>
      </c>
      <c r="K81" s="63">
        <f t="shared" si="23"/>
        <v>0</v>
      </c>
      <c r="L81" s="177">
        <f t="shared" si="24"/>
        <v>0</v>
      </c>
      <c r="M81" s="177">
        <f t="shared" si="25"/>
        <v>0</v>
      </c>
      <c r="N81" s="178">
        <f t="shared" si="26"/>
        <v>0</v>
      </c>
      <c r="O81" s="41"/>
    </row>
    <row r="82" spans="1:15" s="38" customFormat="1" hidden="1" outlineLevel="1">
      <c r="A82" s="342"/>
      <c r="B82" s="357"/>
      <c r="C82" s="162"/>
      <c r="D82" s="349"/>
      <c r="E82" s="175"/>
      <c r="F82" s="134">
        <v>2</v>
      </c>
      <c r="G82" s="175">
        <v>0.04</v>
      </c>
      <c r="H82" s="175">
        <v>0.02</v>
      </c>
      <c r="I82" s="176"/>
      <c r="J82" s="64">
        <f t="shared" si="22"/>
        <v>0</v>
      </c>
      <c r="K82" s="63">
        <f t="shared" si="23"/>
        <v>0</v>
      </c>
      <c r="L82" s="177">
        <f t="shared" si="24"/>
        <v>0</v>
      </c>
      <c r="M82" s="177">
        <f t="shared" si="25"/>
        <v>0</v>
      </c>
      <c r="N82" s="178">
        <f t="shared" si="26"/>
        <v>0</v>
      </c>
      <c r="O82" s="41"/>
    </row>
    <row r="83" spans="1:15" s="38" customFormat="1" hidden="1" outlineLevel="1">
      <c r="A83" s="342"/>
      <c r="B83" s="357"/>
      <c r="C83" s="162"/>
      <c r="D83" s="349"/>
      <c r="E83" s="175"/>
      <c r="F83" s="134">
        <v>2</v>
      </c>
      <c r="G83" s="175">
        <v>0.04</v>
      </c>
      <c r="H83" s="175">
        <v>0.02</v>
      </c>
      <c r="I83" s="176"/>
      <c r="J83" s="64">
        <f t="shared" si="22"/>
        <v>0</v>
      </c>
      <c r="K83" s="63">
        <f t="shared" si="23"/>
        <v>0</v>
      </c>
      <c r="L83" s="177">
        <f t="shared" si="24"/>
        <v>0</v>
      </c>
      <c r="M83" s="177">
        <f t="shared" si="25"/>
        <v>0</v>
      </c>
      <c r="N83" s="178">
        <f t="shared" si="26"/>
        <v>0</v>
      </c>
      <c r="O83" s="41"/>
    </row>
    <row r="84" spans="1:15" s="38" customFormat="1" hidden="1" outlineLevel="1">
      <c r="A84" s="342"/>
      <c r="B84" s="357"/>
      <c r="C84" s="162"/>
      <c r="D84" s="349"/>
      <c r="E84" s="175"/>
      <c r="F84" s="134">
        <v>2</v>
      </c>
      <c r="G84" s="175">
        <v>0.04</v>
      </c>
      <c r="H84" s="175">
        <v>0.02</v>
      </c>
      <c r="I84" s="176"/>
      <c r="J84" s="64">
        <f t="shared" si="22"/>
        <v>0</v>
      </c>
      <c r="K84" s="63">
        <f t="shared" si="23"/>
        <v>0</v>
      </c>
      <c r="L84" s="177">
        <f t="shared" si="24"/>
        <v>0</v>
      </c>
      <c r="M84" s="177">
        <f t="shared" si="25"/>
        <v>0</v>
      </c>
      <c r="N84" s="178">
        <f t="shared" si="26"/>
        <v>0</v>
      </c>
      <c r="O84" s="41"/>
    </row>
    <row r="85" spans="1:15" s="38" customFormat="1" collapsed="1">
      <c r="A85" s="181"/>
      <c r="B85" s="46"/>
      <c r="C85" s="46"/>
      <c r="D85" s="46"/>
      <c r="E85" s="47"/>
      <c r="F85" s="46"/>
      <c r="G85" s="47"/>
      <c r="H85" s="47"/>
      <c r="I85" s="8"/>
      <c r="J85" s="2" t="s">
        <v>106</v>
      </c>
      <c r="K85" s="2">
        <f>SUM(K76:K84)</f>
        <v>0</v>
      </c>
      <c r="L85" s="2">
        <f>SUM(L76:L84)</f>
        <v>0</v>
      </c>
      <c r="M85" s="2">
        <f>SUM(M76:M84)</f>
        <v>0</v>
      </c>
      <c r="N85" s="180">
        <f>SUM(N76:N84)</f>
        <v>0</v>
      </c>
      <c r="O85" s="41"/>
    </row>
    <row r="86" spans="1:15" s="38" customFormat="1">
      <c r="A86" s="181" t="s">
        <v>113</v>
      </c>
      <c r="B86" s="134"/>
      <c r="C86" s="134"/>
      <c r="D86" s="134"/>
      <c r="E86" s="175"/>
      <c r="F86" s="134"/>
      <c r="G86" s="175"/>
      <c r="H86" s="175"/>
      <c r="I86" s="182"/>
      <c r="J86" s="6"/>
      <c r="K86" s="6"/>
      <c r="L86" s="6"/>
      <c r="M86" s="6"/>
      <c r="N86" s="174"/>
      <c r="O86" s="41"/>
    </row>
    <row r="87" spans="1:15" s="38" customFormat="1">
      <c r="A87" s="179"/>
      <c r="B87" s="134"/>
      <c r="C87" s="162"/>
      <c r="D87" s="134"/>
      <c r="E87" s="175"/>
      <c r="F87" s="134"/>
      <c r="G87" s="175"/>
      <c r="H87" s="175"/>
      <c r="I87" s="169"/>
      <c r="J87" s="173"/>
      <c r="K87" s="173"/>
      <c r="L87" s="177"/>
      <c r="M87" s="177"/>
      <c r="N87" s="178"/>
      <c r="O87" s="41"/>
    </row>
    <row r="88" spans="1:15" s="38" customFormat="1">
      <c r="A88" s="242"/>
      <c r="B88" s="357"/>
      <c r="C88" s="162"/>
      <c r="D88" s="349"/>
      <c r="E88" s="175"/>
      <c r="F88" s="134">
        <v>5</v>
      </c>
      <c r="G88" s="175">
        <v>0.04</v>
      </c>
      <c r="H88" s="175">
        <v>0.02</v>
      </c>
      <c r="I88" s="176"/>
      <c r="J88" s="64">
        <f t="shared" ref="J88:J99" si="27">ROUND((C88*12)*(1+G88),0)*((1+H88)^($C$3-1))</f>
        <v>0</v>
      </c>
      <c r="K88" s="63">
        <f t="shared" ref="K88:K99" si="28">E88*D88</f>
        <v>0</v>
      </c>
      <c r="L88" s="177">
        <f t="shared" ref="L88:L99" si="29">IF($M$106="No",ROUND(J88*(K88/12),0),IF(J88&gt;$M$107,ROUND($M$107*(K88/12),0),ROUND(J88*(K88/12),0)))</f>
        <v>0</v>
      </c>
      <c r="M88" s="177">
        <f t="shared" ref="M88:M99" si="30">IF(ISBLANK(F88),0,ROUND(INDEX($D$106:$D$111,F88)*L88/100,0))</f>
        <v>0</v>
      </c>
      <c r="N88" s="178">
        <f t="shared" ref="N88:N99" si="31">L88+M88</f>
        <v>0</v>
      </c>
      <c r="O88" s="41"/>
    </row>
    <row r="89" spans="1:15" s="38" customFormat="1">
      <c r="A89" s="242"/>
      <c r="B89" s="357"/>
      <c r="C89" s="162"/>
      <c r="D89" s="349"/>
      <c r="E89" s="175"/>
      <c r="F89" s="134">
        <v>5</v>
      </c>
      <c r="G89" s="175">
        <v>0.04</v>
      </c>
      <c r="H89" s="175">
        <v>0.02</v>
      </c>
      <c r="I89" s="176"/>
      <c r="J89" s="64">
        <f t="shared" si="27"/>
        <v>0</v>
      </c>
      <c r="K89" s="63">
        <f t="shared" si="28"/>
        <v>0</v>
      </c>
      <c r="L89" s="177">
        <f t="shared" si="29"/>
        <v>0</v>
      </c>
      <c r="M89" s="177">
        <f t="shared" si="30"/>
        <v>0</v>
      </c>
      <c r="N89" s="178">
        <f t="shared" si="31"/>
        <v>0</v>
      </c>
      <c r="O89" s="41"/>
    </row>
    <row r="90" spans="1:15" s="38" customFormat="1">
      <c r="A90" s="242"/>
      <c r="B90" s="357"/>
      <c r="C90" s="162"/>
      <c r="D90" s="349"/>
      <c r="E90" s="175"/>
      <c r="F90" s="134">
        <v>5</v>
      </c>
      <c r="G90" s="175">
        <v>0.04</v>
      </c>
      <c r="H90" s="175">
        <v>0.02</v>
      </c>
      <c r="I90" s="176"/>
      <c r="J90" s="64">
        <f t="shared" si="27"/>
        <v>0</v>
      </c>
      <c r="K90" s="63">
        <f t="shared" si="28"/>
        <v>0</v>
      </c>
      <c r="L90" s="177">
        <f t="shared" si="29"/>
        <v>0</v>
      </c>
      <c r="M90" s="177">
        <f t="shared" si="30"/>
        <v>0</v>
      </c>
      <c r="N90" s="178">
        <f t="shared" si="31"/>
        <v>0</v>
      </c>
      <c r="O90" s="41"/>
    </row>
    <row r="91" spans="1:15" s="38" customFormat="1">
      <c r="A91" s="342"/>
      <c r="B91" s="357"/>
      <c r="C91" s="162"/>
      <c r="D91" s="349"/>
      <c r="E91" s="175"/>
      <c r="F91" s="134">
        <v>5</v>
      </c>
      <c r="G91" s="175">
        <v>0.04</v>
      </c>
      <c r="H91" s="175">
        <v>0.02</v>
      </c>
      <c r="I91" s="176"/>
      <c r="J91" s="64">
        <f t="shared" si="27"/>
        <v>0</v>
      </c>
      <c r="K91" s="63">
        <f t="shared" si="28"/>
        <v>0</v>
      </c>
      <c r="L91" s="177">
        <f t="shared" si="29"/>
        <v>0</v>
      </c>
      <c r="M91" s="177">
        <f t="shared" si="30"/>
        <v>0</v>
      </c>
      <c r="N91" s="178">
        <f t="shared" si="31"/>
        <v>0</v>
      </c>
      <c r="O91" s="41"/>
    </row>
    <row r="92" spans="1:15" s="38" customFormat="1" hidden="1" outlineLevel="1">
      <c r="A92" s="242"/>
      <c r="B92" s="357"/>
      <c r="C92" s="162"/>
      <c r="D92" s="349"/>
      <c r="E92" s="175"/>
      <c r="F92" s="134">
        <v>5</v>
      </c>
      <c r="G92" s="175">
        <v>0.04</v>
      </c>
      <c r="H92" s="175">
        <v>0.02</v>
      </c>
      <c r="I92" s="176"/>
      <c r="J92" s="64">
        <f t="shared" si="27"/>
        <v>0</v>
      </c>
      <c r="K92" s="63">
        <f t="shared" si="28"/>
        <v>0</v>
      </c>
      <c r="L92" s="177">
        <f t="shared" si="29"/>
        <v>0</v>
      </c>
      <c r="M92" s="177">
        <f t="shared" si="30"/>
        <v>0</v>
      </c>
      <c r="N92" s="178">
        <f t="shared" si="31"/>
        <v>0</v>
      </c>
      <c r="O92" s="41"/>
    </row>
    <row r="93" spans="1:15" s="38" customFormat="1" hidden="1" outlineLevel="1">
      <c r="A93" s="242"/>
      <c r="B93" s="357"/>
      <c r="C93" s="162"/>
      <c r="D93" s="349"/>
      <c r="E93" s="175"/>
      <c r="F93" s="134">
        <v>5</v>
      </c>
      <c r="G93" s="175">
        <v>0.04</v>
      </c>
      <c r="H93" s="175">
        <v>0.02</v>
      </c>
      <c r="I93" s="176"/>
      <c r="J93" s="64">
        <f t="shared" si="27"/>
        <v>0</v>
      </c>
      <c r="K93" s="63">
        <f t="shared" si="28"/>
        <v>0</v>
      </c>
      <c r="L93" s="177">
        <f t="shared" si="29"/>
        <v>0</v>
      </c>
      <c r="M93" s="177">
        <f t="shared" si="30"/>
        <v>0</v>
      </c>
      <c r="N93" s="178">
        <f t="shared" si="31"/>
        <v>0</v>
      </c>
      <c r="O93" s="41"/>
    </row>
    <row r="94" spans="1:15" s="38" customFormat="1" hidden="1" outlineLevel="1">
      <c r="A94" s="242"/>
      <c r="B94" s="357"/>
      <c r="C94" s="162"/>
      <c r="D94" s="349"/>
      <c r="E94" s="175"/>
      <c r="F94" s="134">
        <v>5</v>
      </c>
      <c r="G94" s="175">
        <v>0.04</v>
      </c>
      <c r="H94" s="175">
        <v>0.02</v>
      </c>
      <c r="I94" s="176"/>
      <c r="J94" s="64">
        <f t="shared" si="27"/>
        <v>0</v>
      </c>
      <c r="K94" s="63">
        <f t="shared" si="28"/>
        <v>0</v>
      </c>
      <c r="L94" s="177">
        <f t="shared" si="29"/>
        <v>0</v>
      </c>
      <c r="M94" s="177">
        <f t="shared" si="30"/>
        <v>0</v>
      </c>
      <c r="N94" s="178">
        <f t="shared" si="31"/>
        <v>0</v>
      </c>
      <c r="O94" s="41"/>
    </row>
    <row r="95" spans="1:15" s="38" customFormat="1" hidden="1" outlineLevel="1">
      <c r="A95" s="242"/>
      <c r="B95" s="357"/>
      <c r="C95" s="162"/>
      <c r="D95" s="349"/>
      <c r="E95" s="175"/>
      <c r="F95" s="134">
        <v>5</v>
      </c>
      <c r="G95" s="175">
        <v>0.04</v>
      </c>
      <c r="H95" s="175">
        <v>0.02</v>
      </c>
      <c r="I95" s="176"/>
      <c r="J95" s="64">
        <f t="shared" si="27"/>
        <v>0</v>
      </c>
      <c r="K95" s="63">
        <f t="shared" si="28"/>
        <v>0</v>
      </c>
      <c r="L95" s="177">
        <f t="shared" si="29"/>
        <v>0</v>
      </c>
      <c r="M95" s="177">
        <f t="shared" si="30"/>
        <v>0</v>
      </c>
      <c r="N95" s="178">
        <f t="shared" si="31"/>
        <v>0</v>
      </c>
      <c r="O95" s="41"/>
    </row>
    <row r="96" spans="1:15" s="38" customFormat="1" hidden="1" outlineLevel="1">
      <c r="A96" s="242"/>
      <c r="B96" s="357"/>
      <c r="C96" s="162"/>
      <c r="D96" s="349"/>
      <c r="E96" s="175"/>
      <c r="F96" s="134">
        <v>5</v>
      </c>
      <c r="G96" s="175">
        <v>0.04</v>
      </c>
      <c r="H96" s="175">
        <v>0.02</v>
      </c>
      <c r="I96" s="176"/>
      <c r="J96" s="64">
        <f t="shared" si="27"/>
        <v>0</v>
      </c>
      <c r="K96" s="63">
        <f t="shared" si="28"/>
        <v>0</v>
      </c>
      <c r="L96" s="177">
        <f t="shared" si="29"/>
        <v>0</v>
      </c>
      <c r="M96" s="177">
        <f t="shared" si="30"/>
        <v>0</v>
      </c>
      <c r="N96" s="178">
        <f t="shared" si="31"/>
        <v>0</v>
      </c>
      <c r="O96" s="41"/>
    </row>
    <row r="97" spans="1:16" s="38" customFormat="1" hidden="1" outlineLevel="1">
      <c r="A97" s="242"/>
      <c r="B97" s="357"/>
      <c r="C97" s="162"/>
      <c r="D97" s="349"/>
      <c r="E97" s="175"/>
      <c r="F97" s="134">
        <v>5</v>
      </c>
      <c r="G97" s="175">
        <v>0.04</v>
      </c>
      <c r="H97" s="175">
        <v>0.02</v>
      </c>
      <c r="I97" s="176"/>
      <c r="J97" s="64">
        <f t="shared" si="27"/>
        <v>0</v>
      </c>
      <c r="K97" s="63">
        <f t="shared" si="28"/>
        <v>0</v>
      </c>
      <c r="L97" s="177">
        <f t="shared" si="29"/>
        <v>0</v>
      </c>
      <c r="M97" s="177">
        <f t="shared" si="30"/>
        <v>0</v>
      </c>
      <c r="N97" s="178">
        <f t="shared" si="31"/>
        <v>0</v>
      </c>
      <c r="O97" s="41"/>
    </row>
    <row r="98" spans="1:16" s="38" customFormat="1" hidden="1" outlineLevel="1">
      <c r="A98" s="242"/>
      <c r="B98" s="357"/>
      <c r="C98" s="162"/>
      <c r="D98" s="349"/>
      <c r="E98" s="175"/>
      <c r="F98" s="134">
        <v>5</v>
      </c>
      <c r="G98" s="175">
        <v>0.04</v>
      </c>
      <c r="H98" s="175">
        <v>0.02</v>
      </c>
      <c r="I98" s="176"/>
      <c r="J98" s="64">
        <f t="shared" si="27"/>
        <v>0</v>
      </c>
      <c r="K98" s="63">
        <f t="shared" si="28"/>
        <v>0</v>
      </c>
      <c r="L98" s="177">
        <f t="shared" si="29"/>
        <v>0</v>
      </c>
      <c r="M98" s="177">
        <f t="shared" si="30"/>
        <v>0</v>
      </c>
      <c r="N98" s="178">
        <f t="shared" si="31"/>
        <v>0</v>
      </c>
      <c r="O98" s="41"/>
    </row>
    <row r="99" spans="1:16" s="38" customFormat="1" hidden="1" outlineLevel="1">
      <c r="A99" s="242"/>
      <c r="B99" s="357"/>
      <c r="C99" s="162"/>
      <c r="D99" s="349"/>
      <c r="E99" s="175"/>
      <c r="F99" s="134">
        <v>5</v>
      </c>
      <c r="G99" s="175">
        <v>0.04</v>
      </c>
      <c r="H99" s="175">
        <v>0.02</v>
      </c>
      <c r="I99" s="176"/>
      <c r="J99" s="64">
        <f t="shared" si="27"/>
        <v>0</v>
      </c>
      <c r="K99" s="63">
        <f t="shared" si="28"/>
        <v>0</v>
      </c>
      <c r="L99" s="177">
        <f t="shared" si="29"/>
        <v>0</v>
      </c>
      <c r="M99" s="177">
        <f t="shared" si="30"/>
        <v>0</v>
      </c>
      <c r="N99" s="178">
        <f t="shared" si="31"/>
        <v>0</v>
      </c>
      <c r="O99" s="41"/>
    </row>
    <row r="100" spans="1:16" s="38" customFormat="1" collapsed="1">
      <c r="A100" s="179"/>
      <c r="B100" s="46"/>
      <c r="C100" s="46"/>
      <c r="D100" s="46"/>
      <c r="E100" s="47"/>
      <c r="F100" s="46"/>
      <c r="G100" s="9"/>
      <c r="H100" s="9"/>
      <c r="I100" s="8"/>
      <c r="J100" s="2" t="s">
        <v>106</v>
      </c>
      <c r="K100" s="2">
        <f>SUM(K88:K99)</f>
        <v>0</v>
      </c>
      <c r="L100" s="2">
        <f>SUM(L88:L99)</f>
        <v>0</v>
      </c>
      <c r="M100" s="2">
        <f>SUM(M88:M99)</f>
        <v>0</v>
      </c>
      <c r="N100" s="180">
        <f>SUM(N88:N99)</f>
        <v>0</v>
      </c>
      <c r="O100" s="41"/>
    </row>
    <row r="101" spans="1:16" s="38" customFormat="1" ht="25.5">
      <c r="A101" s="171" t="s">
        <v>95</v>
      </c>
      <c r="B101" s="172" t="s">
        <v>96</v>
      </c>
      <c r="C101" s="169" t="s">
        <v>97</v>
      </c>
      <c r="D101" s="169" t="s">
        <v>98</v>
      </c>
      <c r="E101" s="169" t="s">
        <v>99</v>
      </c>
      <c r="F101" s="169" t="s">
        <v>100</v>
      </c>
      <c r="G101" s="169" t="s">
        <v>101</v>
      </c>
      <c r="H101" s="169" t="s">
        <v>102</v>
      </c>
      <c r="I101" s="182"/>
      <c r="J101" s="173" t="s">
        <v>56</v>
      </c>
      <c r="K101" s="173" t="s">
        <v>103</v>
      </c>
      <c r="L101" s="173" t="s">
        <v>104</v>
      </c>
      <c r="M101" s="173" t="s">
        <v>105</v>
      </c>
      <c r="N101" s="174" t="s">
        <v>40</v>
      </c>
      <c r="O101" s="41"/>
    </row>
    <row r="102" spans="1:16" s="38" customFormat="1">
      <c r="A102" s="171"/>
      <c r="B102" s="172"/>
      <c r="C102" s="169"/>
      <c r="D102" s="169"/>
      <c r="E102" s="169"/>
      <c r="F102" s="169"/>
      <c r="G102" s="169"/>
      <c r="H102" s="169"/>
      <c r="I102" s="182"/>
      <c r="J102" s="173"/>
      <c r="K102" s="173"/>
      <c r="L102" s="173"/>
      <c r="M102" s="173"/>
      <c r="N102" s="174"/>
      <c r="O102" s="41"/>
    </row>
    <row r="103" spans="1:16" s="40" customFormat="1">
      <c r="A103" s="171" t="s">
        <v>16</v>
      </c>
      <c r="B103" s="159"/>
      <c r="C103" s="159"/>
      <c r="D103" s="159"/>
      <c r="E103" s="159"/>
      <c r="F103" s="159"/>
      <c r="G103" s="172"/>
      <c r="H103" s="172"/>
      <c r="I103" s="172"/>
      <c r="J103" s="6"/>
      <c r="K103" s="6"/>
      <c r="L103" s="184">
        <f>SUM(L34,L49,L61,L73,L85,L100)</f>
        <v>0</v>
      </c>
      <c r="M103" s="184">
        <f>SUM(M34,M49,M61,M73,M85,M100)</f>
        <v>0</v>
      </c>
      <c r="N103" s="243">
        <f>SUM(N34,N49,N61,N73,N85,N100)</f>
        <v>0</v>
      </c>
      <c r="O103" s="49"/>
    </row>
    <row r="104" spans="1:16" s="40" customFormat="1">
      <c r="A104" s="186"/>
      <c r="B104" s="159"/>
      <c r="C104" s="159"/>
      <c r="D104" s="159"/>
      <c r="E104" s="159"/>
      <c r="F104" s="159"/>
      <c r="G104" s="172"/>
      <c r="H104" s="172"/>
      <c r="I104" s="172"/>
      <c r="J104" s="6"/>
      <c r="K104" s="6"/>
      <c r="L104" s="187"/>
      <c r="M104" s="187"/>
      <c r="N104" s="188"/>
      <c r="O104" s="49"/>
    </row>
    <row r="105" spans="1:16" s="38" customFormat="1" ht="15">
      <c r="A105" s="186"/>
      <c r="B105" s="297" t="s">
        <v>114</v>
      </c>
      <c r="C105" s="378" t="s">
        <v>115</v>
      </c>
      <c r="D105" s="299"/>
      <c r="E105" s="189"/>
      <c r="F105" s="163" t="s">
        <v>116</v>
      </c>
      <c r="G105" s="95"/>
      <c r="H105" s="340" t="s">
        <v>117</v>
      </c>
      <c r="I105" s="172"/>
      <c r="J105" s="6"/>
      <c r="K105" s="172"/>
      <c r="L105" s="189" t="s">
        <v>118</v>
      </c>
      <c r="M105" s="95"/>
      <c r="N105" s="190"/>
    </row>
    <row r="106" spans="1:16" s="38" customFormat="1">
      <c r="A106" s="186"/>
      <c r="B106" s="191" t="s">
        <v>87</v>
      </c>
      <c r="C106" s="157" t="s">
        <v>119</v>
      </c>
      <c r="D106" s="376">
        <v>23.2</v>
      </c>
      <c r="E106" s="95"/>
      <c r="F106" s="300"/>
      <c r="G106" s="301" t="s">
        <v>120</v>
      </c>
      <c r="H106" s="301" t="s">
        <v>121</v>
      </c>
      <c r="I106" s="301" t="s">
        <v>122</v>
      </c>
      <c r="J106" s="301" t="s">
        <v>123</v>
      </c>
      <c r="K106" s="134"/>
      <c r="L106" s="134" t="s">
        <v>124</v>
      </c>
      <c r="M106" s="134" t="s">
        <v>125</v>
      </c>
      <c r="N106" s="190"/>
    </row>
    <row r="107" spans="1:16" s="38" customFormat="1">
      <c r="A107" s="186"/>
      <c r="B107" s="191" t="s">
        <v>90</v>
      </c>
      <c r="C107" s="157" t="s">
        <v>126</v>
      </c>
      <c r="D107" s="376">
        <v>37.299999999999997</v>
      </c>
      <c r="E107" s="95"/>
      <c r="F107" s="157" t="s">
        <v>87</v>
      </c>
      <c r="G107" s="191" t="s">
        <v>127</v>
      </c>
      <c r="H107" s="183">
        <f>2388*2*12</f>
        <v>57312</v>
      </c>
      <c r="I107" s="192">
        <f>4100*2*12</f>
        <v>98400</v>
      </c>
      <c r="J107" s="183">
        <f>9369/3</f>
        <v>3123</v>
      </c>
      <c r="K107" s="134"/>
      <c r="L107" s="134" t="s">
        <v>128</v>
      </c>
      <c r="M107" s="162">
        <v>199300</v>
      </c>
      <c r="N107" s="190"/>
    </row>
    <row r="108" spans="1:16" s="38" customFormat="1">
      <c r="A108" s="186"/>
      <c r="B108" s="191" t="s">
        <v>129</v>
      </c>
      <c r="C108" s="157" t="s">
        <v>130</v>
      </c>
      <c r="D108" s="377">
        <v>20.399999999999999</v>
      </c>
      <c r="E108" s="95"/>
      <c r="F108" s="157" t="s">
        <v>90</v>
      </c>
      <c r="G108" s="193" t="s">
        <v>131</v>
      </c>
      <c r="H108" s="183">
        <f>2567*2*12</f>
        <v>61608</v>
      </c>
      <c r="I108" s="183">
        <f>4279*2*12</f>
        <v>102696</v>
      </c>
      <c r="J108" s="183">
        <f t="shared" ref="J108:J109" si="32">9369/3</f>
        <v>3123</v>
      </c>
      <c r="K108" s="134"/>
      <c r="L108" s="134"/>
      <c r="M108" s="134"/>
      <c r="N108" s="190"/>
    </row>
    <row r="109" spans="1:16" s="38" customFormat="1">
      <c r="A109" s="186"/>
      <c r="B109" s="191" t="s">
        <v>132</v>
      </c>
      <c r="C109" s="157" t="s">
        <v>108</v>
      </c>
      <c r="D109" s="376">
        <v>21.6</v>
      </c>
      <c r="E109" s="95"/>
      <c r="F109" s="157" t="s">
        <v>129</v>
      </c>
      <c r="G109" s="193" t="s">
        <v>133</v>
      </c>
      <c r="H109" s="183">
        <f>2758*2*12</f>
        <v>66192</v>
      </c>
      <c r="I109" s="183">
        <f>4470*2*12</f>
        <v>107280</v>
      </c>
      <c r="J109" s="183">
        <f t="shared" si="32"/>
        <v>3123</v>
      </c>
      <c r="K109" s="134"/>
      <c r="L109" s="194"/>
      <c r="M109" s="374" t="s">
        <v>134</v>
      </c>
      <c r="N109" s="190"/>
      <c r="P109" s="338"/>
    </row>
    <row r="110" spans="1:16" s="38" customFormat="1">
      <c r="A110" s="186"/>
      <c r="B110" s="191" t="s">
        <v>135</v>
      </c>
      <c r="C110" s="157" t="s">
        <v>136</v>
      </c>
      <c r="D110" s="376">
        <v>29.4</v>
      </c>
      <c r="E110" s="95"/>
      <c r="F110" s="191" t="s">
        <v>132</v>
      </c>
      <c r="G110" s="193" t="s">
        <v>137</v>
      </c>
      <c r="H110" s="183">
        <f>2567*2*12</f>
        <v>61608</v>
      </c>
      <c r="I110" s="183">
        <f>4279*2*12</f>
        <v>102696</v>
      </c>
      <c r="J110" s="183">
        <f>(6431)/3</f>
        <v>2143.6666666666665</v>
      </c>
      <c r="K110" s="134"/>
      <c r="L110" s="194"/>
      <c r="M110" s="175"/>
      <c r="N110" s="190"/>
    </row>
    <row r="111" spans="1:16" s="38" customFormat="1">
      <c r="A111" s="186"/>
      <c r="B111" s="191" t="s">
        <v>138</v>
      </c>
      <c r="C111" s="160" t="s">
        <v>63</v>
      </c>
      <c r="D111" s="376">
        <v>16.3</v>
      </c>
      <c r="E111" s="134"/>
      <c r="F111" s="191" t="s">
        <v>135</v>
      </c>
      <c r="G111" s="193" t="s">
        <v>139</v>
      </c>
      <c r="H111" s="183">
        <f>2758*2*12</f>
        <v>66192</v>
      </c>
      <c r="I111" s="183">
        <f>4470*2*12</f>
        <v>107280</v>
      </c>
      <c r="J111" s="183">
        <f>(6431)/3</f>
        <v>2143.6666666666665</v>
      </c>
      <c r="K111" s="134"/>
      <c r="L111" s="134"/>
      <c r="M111" s="134"/>
      <c r="N111" s="190"/>
    </row>
    <row r="112" spans="1:16" s="38" customFormat="1">
      <c r="A112" s="171"/>
      <c r="B112" s="95"/>
      <c r="C112" s="95"/>
      <c r="D112" s="95"/>
      <c r="E112" s="95"/>
      <c r="F112" s="95"/>
      <c r="G112" s="95"/>
      <c r="H112" s="95"/>
      <c r="I112" s="95"/>
      <c r="J112" s="95"/>
      <c r="K112" s="95"/>
      <c r="L112" s="95"/>
      <c r="M112" s="95"/>
      <c r="N112" s="190"/>
    </row>
    <row r="113" spans="1:14" s="38" customFormat="1">
      <c r="A113" s="309" t="s">
        <v>140</v>
      </c>
      <c r="B113" s="266"/>
      <c r="C113" s="266"/>
      <c r="D113" s="266"/>
      <c r="E113" s="266"/>
      <c r="F113" s="266"/>
      <c r="G113" s="266"/>
      <c r="H113" s="266"/>
      <c r="I113" s="266"/>
      <c r="J113" s="266"/>
      <c r="K113" s="266"/>
      <c r="L113" s="266"/>
      <c r="M113" s="266"/>
      <c r="N113" s="267"/>
    </row>
    <row r="114" spans="1:14" s="38" customFormat="1">
      <c r="A114" s="195"/>
      <c r="B114" s="95"/>
      <c r="C114" s="95"/>
      <c r="D114" s="95"/>
      <c r="E114" s="95"/>
      <c r="F114" s="95"/>
      <c r="G114" s="95"/>
      <c r="H114" s="95"/>
      <c r="I114" s="95"/>
      <c r="J114" s="95"/>
      <c r="K114" s="95"/>
      <c r="L114" s="95"/>
      <c r="M114" s="95"/>
      <c r="N114" s="190"/>
    </row>
    <row r="115" spans="1:14" s="40" customFormat="1">
      <c r="A115" s="196" t="s">
        <v>95</v>
      </c>
      <c r="B115" s="172" t="s">
        <v>141</v>
      </c>
      <c r="C115" s="172" t="s">
        <v>57</v>
      </c>
      <c r="D115" s="172" t="s">
        <v>142</v>
      </c>
      <c r="E115" s="172" t="s">
        <v>23</v>
      </c>
      <c r="F115" s="172" t="s">
        <v>143</v>
      </c>
      <c r="G115" s="172" t="s">
        <v>40</v>
      </c>
      <c r="H115" s="172"/>
      <c r="I115" s="172"/>
      <c r="J115" s="172"/>
      <c r="K115" s="172"/>
      <c r="L115" s="172"/>
      <c r="M115" s="172"/>
      <c r="N115" s="197"/>
    </row>
    <row r="116" spans="1:14" s="38" customFormat="1">
      <c r="A116" s="156"/>
      <c r="B116" s="134"/>
      <c r="C116" s="34"/>
      <c r="D116" s="198">
        <f>B116*C116</f>
        <v>0</v>
      </c>
      <c r="E116" s="34"/>
      <c r="F116" s="34"/>
      <c r="G116" s="198">
        <f>SUM(D116:F116)</f>
        <v>0</v>
      </c>
      <c r="H116" s="198"/>
      <c r="I116" s="198"/>
      <c r="J116" s="198"/>
      <c r="K116" s="95"/>
      <c r="L116" s="95"/>
      <c r="M116" s="95"/>
      <c r="N116" s="190"/>
    </row>
    <row r="117" spans="1:14" s="38" customFormat="1">
      <c r="A117" s="156"/>
      <c r="B117" s="134"/>
      <c r="C117" s="34"/>
      <c r="D117" s="198">
        <f>B117*C117</f>
        <v>0</v>
      </c>
      <c r="E117" s="34"/>
      <c r="F117" s="34"/>
      <c r="G117" s="198">
        <f>SUM(D117:F117)</f>
        <v>0</v>
      </c>
      <c r="H117" s="198"/>
      <c r="I117" s="198"/>
      <c r="J117" s="198"/>
      <c r="K117" s="95"/>
      <c r="L117" s="95"/>
      <c r="M117" s="95"/>
      <c r="N117" s="190"/>
    </row>
    <row r="118" spans="1:14" s="38" customFormat="1">
      <c r="A118" s="156"/>
      <c r="B118" s="134"/>
      <c r="C118" s="34"/>
      <c r="D118" s="198">
        <f>B118*C118</f>
        <v>0</v>
      </c>
      <c r="E118" s="34"/>
      <c r="F118" s="34"/>
      <c r="G118" s="198">
        <f>SUM(D118:F118)</f>
        <v>0</v>
      </c>
      <c r="H118" s="198"/>
      <c r="I118" s="198"/>
      <c r="J118" s="198"/>
      <c r="K118" s="95"/>
      <c r="L118" s="95"/>
      <c r="M118" s="95"/>
      <c r="N118" s="190"/>
    </row>
    <row r="119" spans="1:14" s="38" customFormat="1">
      <c r="A119" s="179" t="s">
        <v>39</v>
      </c>
      <c r="B119" s="134"/>
      <c r="C119" s="34"/>
      <c r="D119" s="198">
        <f>B119*C119</f>
        <v>0</v>
      </c>
      <c r="E119" s="34"/>
      <c r="F119" s="199" t="s">
        <v>106</v>
      </c>
      <c r="G119" s="200">
        <f>SUM(G116:G118)</f>
        <v>0</v>
      </c>
      <c r="H119" s="198"/>
      <c r="I119" s="198"/>
      <c r="J119" s="198"/>
      <c r="K119" s="95"/>
      <c r="L119" s="95"/>
      <c r="M119" s="95"/>
      <c r="N119" s="190"/>
    </row>
    <row r="120" spans="1:14" s="38" customFormat="1">
      <c r="A120" s="303"/>
      <c r="B120" s="46"/>
      <c r="C120" s="35"/>
      <c r="D120" s="50"/>
      <c r="E120" s="35"/>
      <c r="F120" s="35"/>
      <c r="G120" s="50"/>
      <c r="H120" s="198"/>
      <c r="I120" s="198"/>
      <c r="J120" s="198"/>
      <c r="K120" s="95"/>
      <c r="L120" s="95"/>
      <c r="M120" s="95"/>
      <c r="N120" s="190"/>
    </row>
    <row r="121" spans="1:14" s="38" customFormat="1">
      <c r="A121" s="181" t="s">
        <v>144</v>
      </c>
      <c r="B121" s="134"/>
      <c r="C121" s="34"/>
      <c r="D121" s="201" t="s">
        <v>145</v>
      </c>
      <c r="E121" s="199" t="s">
        <v>146</v>
      </c>
      <c r="F121" s="34"/>
      <c r="G121" s="200" t="s">
        <v>147</v>
      </c>
      <c r="H121" s="198"/>
      <c r="I121" s="198"/>
      <c r="J121" s="198"/>
      <c r="K121" s="95"/>
      <c r="L121" s="95"/>
      <c r="M121" s="95"/>
      <c r="N121" s="190"/>
    </row>
    <row r="122" spans="1:14" s="38" customFormat="1">
      <c r="A122" s="156"/>
      <c r="B122" s="194"/>
      <c r="C122" s="34"/>
      <c r="D122" s="34"/>
      <c r="E122" s="34"/>
      <c r="F122" s="34"/>
      <c r="G122" s="198">
        <f>D122*E122</f>
        <v>0</v>
      </c>
      <c r="H122" s="198"/>
      <c r="I122" s="198"/>
      <c r="J122" s="198"/>
      <c r="K122" s="95"/>
      <c r="L122" s="95"/>
      <c r="M122" s="95"/>
      <c r="N122" s="190"/>
    </row>
    <row r="123" spans="1:14" s="38" customFormat="1">
      <c r="A123" s="156"/>
      <c r="B123" s="194"/>
      <c r="C123" s="34"/>
      <c r="D123" s="34"/>
      <c r="E123" s="34"/>
      <c r="F123" s="34"/>
      <c r="G123" s="198">
        <f>D123*E123</f>
        <v>0</v>
      </c>
      <c r="H123" s="198"/>
      <c r="I123" s="198"/>
      <c r="J123" s="198"/>
      <c r="K123" s="95"/>
      <c r="L123" s="95"/>
      <c r="M123" s="95"/>
      <c r="N123" s="190"/>
    </row>
    <row r="124" spans="1:14" s="38" customFormat="1">
      <c r="A124" s="156"/>
      <c r="B124" s="134"/>
      <c r="C124" s="34"/>
      <c r="D124" s="34"/>
      <c r="E124" s="34"/>
      <c r="F124" s="34"/>
      <c r="G124" s="198">
        <f>D124*E124</f>
        <v>0</v>
      </c>
      <c r="H124" s="198"/>
      <c r="I124" s="198"/>
      <c r="J124" s="198"/>
      <c r="K124" s="95"/>
      <c r="L124" s="95"/>
      <c r="M124" s="95"/>
      <c r="N124" s="190"/>
    </row>
    <row r="125" spans="1:14" s="38" customFormat="1">
      <c r="A125" s="179"/>
      <c r="B125" s="134"/>
      <c r="C125" s="34"/>
      <c r="D125" s="34"/>
      <c r="E125" s="34"/>
      <c r="F125" s="34"/>
      <c r="G125" s="198"/>
      <c r="H125" s="198"/>
      <c r="I125" s="198"/>
      <c r="J125" s="198"/>
      <c r="K125" s="95"/>
      <c r="L125" s="95"/>
      <c r="M125" s="95"/>
      <c r="N125" s="190"/>
    </row>
    <row r="126" spans="1:14" s="40" customFormat="1">
      <c r="A126" s="171" t="s">
        <v>16</v>
      </c>
      <c r="B126" s="203"/>
      <c r="C126" s="203"/>
      <c r="D126" s="203"/>
      <c r="E126" s="203"/>
      <c r="F126" s="203" t="s">
        <v>148</v>
      </c>
      <c r="G126" s="200">
        <f>SUM(G122:G125)</f>
        <v>0</v>
      </c>
      <c r="H126" s="172"/>
      <c r="I126" s="172"/>
      <c r="J126" s="204"/>
      <c r="K126" s="172"/>
      <c r="L126" s="172"/>
      <c r="M126" s="295" t="s">
        <v>20</v>
      </c>
      <c r="N126" s="244">
        <f>SUM(G119,G126)</f>
        <v>0</v>
      </c>
    </row>
    <row r="127" spans="1:14" s="38" customFormat="1">
      <c r="A127" s="195"/>
      <c r="B127" s="95"/>
      <c r="C127" s="95"/>
      <c r="D127" s="95"/>
      <c r="E127" s="95"/>
      <c r="F127" s="95"/>
      <c r="G127" s="95"/>
      <c r="H127" s="95"/>
      <c r="I127" s="95"/>
      <c r="J127" s="95"/>
      <c r="K127" s="95"/>
      <c r="L127" s="95"/>
      <c r="M127" s="95"/>
      <c r="N127" s="190"/>
    </row>
    <row r="128" spans="1:14" s="40" customFormat="1">
      <c r="A128" s="310" t="s">
        <v>149</v>
      </c>
      <c r="B128" s="263"/>
      <c r="C128" s="263"/>
      <c r="D128" s="263"/>
      <c r="E128" s="263"/>
      <c r="F128" s="263"/>
      <c r="G128" s="263"/>
      <c r="H128" s="263"/>
      <c r="I128" s="263"/>
      <c r="J128" s="263"/>
      <c r="K128" s="263"/>
      <c r="L128" s="263"/>
      <c r="M128" s="263"/>
      <c r="N128" s="265"/>
    </row>
    <row r="129" spans="1:14" s="40" customFormat="1">
      <c r="A129" s="171"/>
      <c r="B129" s="172"/>
      <c r="C129" s="172"/>
      <c r="D129" s="172"/>
      <c r="E129" s="172"/>
      <c r="F129" s="172"/>
      <c r="G129" s="172"/>
      <c r="H129" s="172"/>
      <c r="I129" s="172"/>
      <c r="J129" s="172"/>
      <c r="K129" s="172"/>
      <c r="L129" s="172"/>
      <c r="M129" s="172"/>
      <c r="N129" s="197"/>
    </row>
    <row r="130" spans="1:14" s="40" customFormat="1">
      <c r="A130" s="171" t="s">
        <v>150</v>
      </c>
      <c r="B130" s="51" t="s">
        <v>146</v>
      </c>
      <c r="C130" s="159"/>
      <c r="D130" s="172" t="s">
        <v>150</v>
      </c>
      <c r="E130" s="51" t="s">
        <v>146</v>
      </c>
      <c r="F130" s="159"/>
      <c r="G130" s="189" t="s">
        <v>151</v>
      </c>
      <c r="H130" s="172"/>
      <c r="I130" s="172"/>
      <c r="J130" s="189"/>
      <c r="K130" s="159"/>
      <c r="L130" s="159"/>
      <c r="M130" s="159"/>
      <c r="N130" s="170"/>
    </row>
    <row r="131" spans="1:14" s="40" customFormat="1">
      <c r="A131" s="196" t="s">
        <v>152</v>
      </c>
      <c r="B131" s="52"/>
      <c r="C131" s="159"/>
      <c r="D131" s="134" t="s">
        <v>153</v>
      </c>
      <c r="E131" s="53"/>
      <c r="F131" s="159"/>
      <c r="G131" s="189"/>
      <c r="H131" s="172"/>
      <c r="I131" s="172"/>
      <c r="J131" s="189"/>
      <c r="K131" s="159"/>
      <c r="L131" s="159"/>
      <c r="M131" s="159"/>
      <c r="N131" s="170"/>
    </row>
    <row r="132" spans="1:14" s="38" customFormat="1">
      <c r="A132" s="195" t="s">
        <v>154</v>
      </c>
      <c r="B132" s="54"/>
      <c r="C132" s="157"/>
      <c r="D132" s="134" t="s">
        <v>155</v>
      </c>
      <c r="E132" s="54"/>
      <c r="F132" s="157"/>
      <c r="G132" s="172" t="s">
        <v>150</v>
      </c>
      <c r="H132" s="172" t="s">
        <v>146</v>
      </c>
      <c r="I132" s="95"/>
      <c r="J132" s="172"/>
      <c r="K132" s="134"/>
      <c r="L132" s="134"/>
      <c r="M132" s="134"/>
      <c r="N132" s="206"/>
    </row>
    <row r="133" spans="1:14" s="38" customFormat="1">
      <c r="A133" s="195" t="s">
        <v>156</v>
      </c>
      <c r="B133" s="54"/>
      <c r="C133" s="157"/>
      <c r="D133" s="134" t="s">
        <v>157</v>
      </c>
      <c r="E133" s="54"/>
      <c r="F133" s="157"/>
      <c r="G133" s="134" t="s">
        <v>158</v>
      </c>
      <c r="H133" s="162"/>
      <c r="I133" s="95"/>
      <c r="J133" s="95"/>
      <c r="K133" s="134"/>
      <c r="L133" s="134"/>
      <c r="M133" s="134"/>
      <c r="N133" s="206"/>
    </row>
    <row r="134" spans="1:14" s="38" customFormat="1">
      <c r="A134" s="195" t="s">
        <v>35</v>
      </c>
      <c r="B134" s="54"/>
      <c r="C134" s="157"/>
      <c r="D134" s="134" t="s">
        <v>159</v>
      </c>
      <c r="E134" s="54"/>
      <c r="F134" s="157"/>
      <c r="G134" s="134"/>
      <c r="H134" s="162"/>
      <c r="I134" s="95"/>
      <c r="J134" s="95"/>
      <c r="K134" s="134"/>
      <c r="L134" s="134"/>
      <c r="M134" s="134"/>
      <c r="N134" s="206"/>
    </row>
    <row r="135" spans="1:14" s="38" customFormat="1">
      <c r="A135" s="196" t="s">
        <v>160</v>
      </c>
      <c r="B135" s="54"/>
      <c r="C135" s="157"/>
      <c r="D135" s="134" t="s">
        <v>161</v>
      </c>
      <c r="E135" s="54"/>
      <c r="F135" s="157"/>
      <c r="G135" s="134"/>
      <c r="H135" s="162"/>
      <c r="I135" s="95"/>
      <c r="J135" s="95"/>
      <c r="K135" s="134"/>
      <c r="L135" s="134"/>
      <c r="M135" s="134"/>
      <c r="N135" s="206"/>
    </row>
    <row r="136" spans="1:14" s="38" customFormat="1">
      <c r="A136" s="179" t="s">
        <v>162</v>
      </c>
      <c r="B136" s="54"/>
      <c r="C136" s="157"/>
      <c r="D136" s="134" t="s">
        <v>163</v>
      </c>
      <c r="E136" s="54"/>
      <c r="F136" s="157"/>
      <c r="G136" s="134"/>
      <c r="H136" s="162"/>
      <c r="I136" s="95"/>
      <c r="J136" s="134"/>
      <c r="K136" s="134"/>
      <c r="L136" s="134"/>
      <c r="M136" s="134"/>
      <c r="N136" s="206"/>
    </row>
    <row r="137" spans="1:14" s="38" customFormat="1">
      <c r="A137" s="195" t="s">
        <v>164</v>
      </c>
      <c r="B137" s="54"/>
      <c r="C137" s="157"/>
      <c r="D137" s="134" t="s">
        <v>165</v>
      </c>
      <c r="E137" s="54"/>
      <c r="F137" s="157"/>
      <c r="G137" s="134"/>
      <c r="H137" s="162"/>
      <c r="I137" s="95"/>
      <c r="J137" s="134"/>
      <c r="K137" s="134"/>
      <c r="L137" s="134"/>
      <c r="M137" s="134"/>
      <c r="N137" s="206"/>
    </row>
    <row r="138" spans="1:14" s="38" customFormat="1">
      <c r="A138" s="195" t="s">
        <v>166</v>
      </c>
      <c r="B138" s="54"/>
      <c r="C138" s="157"/>
      <c r="D138" s="134" t="s">
        <v>167</v>
      </c>
      <c r="E138" s="54"/>
      <c r="F138" s="157"/>
      <c r="G138" s="134"/>
      <c r="H138" s="162"/>
      <c r="I138" s="95"/>
      <c r="J138" s="134"/>
      <c r="K138" s="134"/>
      <c r="L138" s="134"/>
      <c r="M138" s="134"/>
      <c r="N138" s="206"/>
    </row>
    <row r="139" spans="1:14" s="38" customFormat="1">
      <c r="A139" s="196" t="s">
        <v>168</v>
      </c>
      <c r="B139" s="54"/>
      <c r="C139" s="157"/>
      <c r="D139" s="194" t="s">
        <v>169</v>
      </c>
      <c r="E139" s="54"/>
      <c r="F139" s="157"/>
      <c r="G139" s="134"/>
      <c r="H139" s="162"/>
      <c r="I139" s="95"/>
      <c r="J139" s="134"/>
      <c r="K139" s="134"/>
      <c r="L139" s="134"/>
      <c r="M139" s="134"/>
      <c r="N139" s="206"/>
    </row>
    <row r="140" spans="1:14" s="38" customFormat="1">
      <c r="A140" s="195" t="s">
        <v>170</v>
      </c>
      <c r="B140" s="54"/>
      <c r="C140" s="157"/>
      <c r="D140" s="134"/>
      <c r="E140" s="54"/>
      <c r="F140" s="157"/>
      <c r="G140" s="134"/>
      <c r="H140" s="162"/>
      <c r="I140" s="95"/>
      <c r="J140" s="134"/>
      <c r="K140" s="134"/>
      <c r="L140" s="134"/>
      <c r="M140" s="134"/>
      <c r="N140" s="206"/>
    </row>
    <row r="141" spans="1:14" s="38" customFormat="1">
      <c r="A141" s="179" t="s">
        <v>171</v>
      </c>
      <c r="B141" s="54"/>
      <c r="C141" s="157"/>
      <c r="D141" s="134"/>
      <c r="E141" s="54"/>
      <c r="F141" s="157"/>
      <c r="G141" s="134"/>
      <c r="H141" s="162"/>
      <c r="I141" s="95"/>
      <c r="J141" s="134"/>
      <c r="K141" s="134"/>
      <c r="L141" s="134"/>
      <c r="M141" s="134"/>
      <c r="N141" s="206"/>
    </row>
    <row r="142" spans="1:14" s="38" customFormat="1">
      <c r="A142" s="195"/>
      <c r="B142" s="34"/>
      <c r="C142" s="157"/>
      <c r="D142" s="95"/>
      <c r="E142" s="95"/>
      <c r="F142" s="95"/>
      <c r="G142" s="95"/>
      <c r="H142" s="95"/>
      <c r="I142" s="95"/>
      <c r="J142" s="95"/>
      <c r="K142" s="95"/>
      <c r="L142" s="95"/>
      <c r="M142" s="134"/>
      <c r="N142" s="206"/>
    </row>
    <row r="143" spans="1:14" s="40" customFormat="1">
      <c r="A143" s="171" t="s">
        <v>16</v>
      </c>
      <c r="B143" s="203"/>
      <c r="C143" s="203"/>
      <c r="D143" s="203"/>
      <c r="E143" s="203"/>
      <c r="F143" s="203"/>
      <c r="G143" s="172"/>
      <c r="H143" s="172"/>
      <c r="I143" s="172"/>
      <c r="J143" s="172"/>
      <c r="K143" s="159"/>
      <c r="L143" s="159"/>
      <c r="M143" s="296" t="s">
        <v>22</v>
      </c>
      <c r="N143" s="205">
        <f>SUM(B131:B142,E131:E142,H133:H142)</f>
        <v>0</v>
      </c>
    </row>
    <row r="144" spans="1:14" s="40" customFormat="1">
      <c r="A144" s="171"/>
      <c r="B144" s="159"/>
      <c r="C144" s="159"/>
      <c r="D144" s="159"/>
      <c r="E144" s="159"/>
      <c r="F144" s="159"/>
      <c r="G144" s="172"/>
      <c r="H144" s="172"/>
      <c r="I144" s="172"/>
      <c r="J144" s="172"/>
      <c r="K144" s="159"/>
      <c r="L144" s="159"/>
      <c r="M144" s="159"/>
      <c r="N144" s="170"/>
    </row>
    <row r="145" spans="1:14" s="40" customFormat="1">
      <c r="A145" s="310" t="s">
        <v>172</v>
      </c>
      <c r="B145" s="263"/>
      <c r="C145" s="263"/>
      <c r="D145" s="263"/>
      <c r="E145" s="263"/>
      <c r="F145" s="263"/>
      <c r="G145" s="263"/>
      <c r="H145" s="263"/>
      <c r="I145" s="263"/>
      <c r="J145" s="263"/>
      <c r="K145" s="264"/>
      <c r="L145" s="264"/>
      <c r="M145" s="264"/>
      <c r="N145" s="268"/>
    </row>
    <row r="146" spans="1:14" s="40" customFormat="1">
      <c r="A146" s="171"/>
      <c r="B146" s="172"/>
      <c r="C146" s="172"/>
      <c r="D146" s="172"/>
      <c r="E146" s="172"/>
      <c r="F146" s="172"/>
      <c r="G146" s="172"/>
      <c r="H146" s="172"/>
      <c r="I146" s="172"/>
      <c r="J146" s="172"/>
      <c r="K146" s="172"/>
      <c r="L146" s="172"/>
      <c r="M146" s="172"/>
      <c r="N146" s="197"/>
    </row>
    <row r="147" spans="1:14" s="40" customFormat="1" ht="25.5">
      <c r="A147" s="171" t="s">
        <v>95</v>
      </c>
      <c r="B147" s="172" t="s">
        <v>173</v>
      </c>
      <c r="C147" s="172" t="s">
        <v>174</v>
      </c>
      <c r="D147" s="207" t="s">
        <v>175</v>
      </c>
      <c r="E147" s="169" t="s">
        <v>176</v>
      </c>
      <c r="F147" s="207" t="s">
        <v>177</v>
      </c>
      <c r="G147" s="169" t="s">
        <v>178</v>
      </c>
      <c r="H147" s="207" t="s">
        <v>179</v>
      </c>
      <c r="I147" s="172" t="s">
        <v>40</v>
      </c>
      <c r="J147" s="172"/>
      <c r="K147" s="172"/>
      <c r="L147" s="172"/>
      <c r="M147" s="172"/>
      <c r="N147" s="197"/>
    </row>
    <row r="148" spans="1:14" s="40" customFormat="1">
      <c r="A148" s="171"/>
      <c r="B148" s="172"/>
      <c r="C148" s="172"/>
      <c r="D148" s="207"/>
      <c r="E148" s="169"/>
      <c r="F148" s="207"/>
      <c r="G148" s="183"/>
      <c r="H148" s="208"/>
      <c r="I148" s="172"/>
      <c r="J148" s="172"/>
      <c r="K148" s="172"/>
      <c r="L148" s="172"/>
      <c r="M148" s="172"/>
      <c r="N148" s="197"/>
    </row>
    <row r="149" spans="1:14" s="40" customFormat="1">
      <c r="A149" s="181" t="s">
        <v>61</v>
      </c>
      <c r="B149" s="172"/>
      <c r="C149" s="172"/>
      <c r="D149" s="172"/>
      <c r="E149" s="169"/>
      <c r="F149" s="172"/>
      <c r="G149" s="183"/>
      <c r="H149" s="159"/>
      <c r="I149" s="172"/>
      <c r="J149" s="159"/>
      <c r="K149" s="159"/>
      <c r="L149" s="159"/>
      <c r="M149" s="172"/>
      <c r="N149" s="206"/>
    </row>
    <row r="150" spans="1:14" s="38" customFormat="1">
      <c r="A150" s="156"/>
      <c r="B150" s="157"/>
      <c r="C150" s="34"/>
      <c r="D150" s="34"/>
      <c r="E150" s="34"/>
      <c r="F150" s="34"/>
      <c r="G150" s="209">
        <f>E150*F150</f>
        <v>0</v>
      </c>
      <c r="H150" s="34"/>
      <c r="I150" s="198">
        <f>(D150+G150+H150)*C150</f>
        <v>0</v>
      </c>
      <c r="J150" s="66"/>
      <c r="K150" s="66"/>
      <c r="L150" s="66"/>
      <c r="M150" s="95"/>
      <c r="N150" s="206"/>
    </row>
    <row r="151" spans="1:14" s="38" customFormat="1">
      <c r="A151" s="156"/>
      <c r="B151" s="66"/>
      <c r="C151" s="34"/>
      <c r="D151" s="34"/>
      <c r="E151" s="34"/>
      <c r="F151" s="34"/>
      <c r="G151" s="209">
        <f>E151*F151</f>
        <v>0</v>
      </c>
      <c r="H151" s="34"/>
      <c r="I151" s="198">
        <f t="shared" ref="I151:I158" si="33">(D151+G151+H151)*C151</f>
        <v>0</v>
      </c>
      <c r="J151" s="66"/>
      <c r="K151" s="66"/>
      <c r="L151" s="66"/>
      <c r="M151" s="95"/>
      <c r="N151" s="206"/>
    </row>
    <row r="152" spans="1:14" s="38" customFormat="1">
      <c r="A152" s="156"/>
      <c r="B152" s="66"/>
      <c r="C152" s="34"/>
      <c r="D152" s="34"/>
      <c r="E152" s="34"/>
      <c r="F152" s="34"/>
      <c r="G152" s="209">
        <f>E152*F152</f>
        <v>0</v>
      </c>
      <c r="H152" s="34"/>
      <c r="I152" s="198">
        <f t="shared" si="33"/>
        <v>0</v>
      </c>
      <c r="J152" s="66"/>
      <c r="K152" s="66"/>
      <c r="L152" s="66"/>
      <c r="M152" s="95"/>
      <c r="N152" s="206"/>
    </row>
    <row r="153" spans="1:14" s="38" customFormat="1">
      <c r="A153" s="303"/>
      <c r="B153" s="35"/>
      <c r="C153" s="35"/>
      <c r="D153" s="35"/>
      <c r="E153" s="33" t="s">
        <v>180</v>
      </c>
      <c r="F153" s="33"/>
      <c r="G153" s="35"/>
      <c r="H153" s="35"/>
      <c r="I153" s="36">
        <f>SUM(I150:I152)</f>
        <v>0</v>
      </c>
      <c r="J153" s="66"/>
      <c r="K153" s="66"/>
      <c r="L153" s="66"/>
      <c r="M153" s="95"/>
      <c r="N153" s="206"/>
    </row>
    <row r="154" spans="1:14" s="38" customFormat="1">
      <c r="A154" s="181" t="s">
        <v>181</v>
      </c>
      <c r="B154" s="163"/>
      <c r="C154" s="34"/>
      <c r="D154" s="34"/>
      <c r="E154" s="34"/>
      <c r="F154" s="34"/>
      <c r="G154" s="245">
        <f>E154*F154</f>
        <v>0</v>
      </c>
      <c r="H154" s="34"/>
      <c r="I154" s="198">
        <f t="shared" si="33"/>
        <v>0</v>
      </c>
      <c r="J154" s="66"/>
      <c r="K154" s="66"/>
      <c r="L154" s="66"/>
      <c r="M154" s="95"/>
      <c r="N154" s="206"/>
    </row>
    <row r="155" spans="1:14" s="38" customFormat="1">
      <c r="A155" s="156"/>
      <c r="B155" s="157"/>
      <c r="C155" s="34"/>
      <c r="D155" s="34"/>
      <c r="E155" s="34"/>
      <c r="F155" s="34"/>
      <c r="G155" s="210">
        <f>E155*F155</f>
        <v>0</v>
      </c>
      <c r="H155" s="34"/>
      <c r="I155" s="177">
        <f t="shared" si="33"/>
        <v>0</v>
      </c>
      <c r="J155" s="66"/>
      <c r="K155" s="66"/>
      <c r="L155" s="66"/>
      <c r="M155" s="95"/>
      <c r="N155" s="206"/>
    </row>
    <row r="156" spans="1:14" s="38" customFormat="1">
      <c r="A156" s="156"/>
      <c r="B156" s="157"/>
      <c r="C156" s="34"/>
      <c r="D156" s="34"/>
      <c r="E156" s="34"/>
      <c r="F156" s="34"/>
      <c r="G156" s="210">
        <f>E156*F156</f>
        <v>0</v>
      </c>
      <c r="H156" s="34"/>
      <c r="I156" s="177">
        <f t="shared" si="33"/>
        <v>0</v>
      </c>
      <c r="J156" s="66"/>
      <c r="K156" s="66"/>
      <c r="L156" s="66"/>
      <c r="M156" s="95"/>
      <c r="N156" s="206"/>
    </row>
    <row r="157" spans="1:14" s="38" customFormat="1">
      <c r="A157" s="156"/>
      <c r="B157" s="157"/>
      <c r="C157" s="34"/>
      <c r="D157" s="34"/>
      <c r="E157" s="34"/>
      <c r="F157" s="34"/>
      <c r="G157" s="210">
        <f>E157*F157</f>
        <v>0</v>
      </c>
      <c r="H157" s="34"/>
      <c r="I157" s="177">
        <f t="shared" si="33"/>
        <v>0</v>
      </c>
      <c r="J157" s="66"/>
      <c r="K157" s="66"/>
      <c r="L157" s="66"/>
      <c r="M157" s="95"/>
      <c r="N157" s="206"/>
    </row>
    <row r="158" spans="1:14" s="38" customFormat="1">
      <c r="A158" s="302"/>
      <c r="B158" s="67"/>
      <c r="C158" s="35"/>
      <c r="D158" s="35"/>
      <c r="E158" s="35"/>
      <c r="F158" s="35"/>
      <c r="G158" s="55">
        <f>E158*F158</f>
        <v>0</v>
      </c>
      <c r="H158" s="35"/>
      <c r="I158" s="55">
        <f t="shared" si="33"/>
        <v>0</v>
      </c>
      <c r="J158" s="66"/>
      <c r="K158" s="66"/>
      <c r="L158" s="66"/>
      <c r="M158" s="95"/>
      <c r="N158" s="206"/>
    </row>
    <row r="159" spans="1:14" s="38" customFormat="1">
      <c r="A159" s="171" t="s">
        <v>182</v>
      </c>
      <c r="B159" s="172"/>
      <c r="C159" s="200" t="s">
        <v>183</v>
      </c>
      <c r="D159" s="200" t="s">
        <v>184</v>
      </c>
      <c r="E159" s="200" t="s">
        <v>185</v>
      </c>
      <c r="F159" s="200" t="s">
        <v>186</v>
      </c>
      <c r="G159" s="200"/>
      <c r="H159" s="200"/>
      <c r="I159" s="198"/>
      <c r="J159" s="34"/>
      <c r="K159" s="34"/>
      <c r="L159" s="34"/>
      <c r="M159" s="95"/>
      <c r="N159" s="206"/>
    </row>
    <row r="160" spans="1:14" s="38" customFormat="1">
      <c r="A160" s="242"/>
      <c r="B160" s="157"/>
      <c r="C160" s="34"/>
      <c r="D160" s="34"/>
      <c r="E160" s="211">
        <v>0.56000000000000005</v>
      </c>
      <c r="F160" s="162"/>
      <c r="G160" s="211"/>
      <c r="H160" s="34"/>
      <c r="I160" s="198">
        <f>ROUND((C160*D160*E160)+F160,0)</f>
        <v>0</v>
      </c>
      <c r="J160" s="66"/>
      <c r="K160" s="66"/>
      <c r="L160" s="66"/>
      <c r="M160" s="95"/>
      <c r="N160" s="206"/>
    </row>
    <row r="161" spans="1:14" s="38" customFormat="1">
      <c r="A161" s="156"/>
      <c r="B161" s="157"/>
      <c r="C161" s="34"/>
      <c r="D161" s="34"/>
      <c r="E161" s="211">
        <v>0.56000000000000005</v>
      </c>
      <c r="F161" s="162"/>
      <c r="G161" s="211"/>
      <c r="H161" s="34"/>
      <c r="I161" s="198">
        <f>ROUND((C161*D161*E161)+F161,0)</f>
        <v>0</v>
      </c>
      <c r="J161" s="66"/>
      <c r="K161" s="66"/>
      <c r="L161" s="66"/>
      <c r="M161" s="95"/>
      <c r="N161" s="206"/>
    </row>
    <row r="162" spans="1:14" s="38" customFormat="1">
      <c r="A162" s="156"/>
      <c r="B162" s="157"/>
      <c r="C162" s="34"/>
      <c r="D162" s="34"/>
      <c r="E162" s="211">
        <v>0.56000000000000005</v>
      </c>
      <c r="F162" s="162"/>
      <c r="G162" s="211"/>
      <c r="H162" s="34"/>
      <c r="I162" s="198">
        <f>ROUND((C162*D162*E162)+F162,0)</f>
        <v>0</v>
      </c>
      <c r="J162" s="66"/>
      <c r="K162" s="66"/>
      <c r="L162" s="66"/>
      <c r="M162" s="95"/>
      <c r="N162" s="206"/>
    </row>
    <row r="163" spans="1:14" s="38" customFormat="1">
      <c r="A163" s="212"/>
      <c r="B163" s="134"/>
      <c r="C163" s="34"/>
      <c r="D163" s="34"/>
      <c r="E163" s="159" t="s">
        <v>187</v>
      </c>
      <c r="F163" s="159"/>
      <c r="G163" s="159"/>
      <c r="H163" s="199"/>
      <c r="I163" s="200">
        <f>SUM(I155:I162)</f>
        <v>0</v>
      </c>
      <c r="J163" s="66"/>
      <c r="K163" s="66"/>
      <c r="L163" s="66"/>
      <c r="M163" s="95"/>
      <c r="N163" s="206"/>
    </row>
    <row r="164" spans="1:14" s="38" customFormat="1">
      <c r="A164" s="179"/>
      <c r="B164" s="134"/>
      <c r="C164" s="34"/>
      <c r="D164" s="34"/>
      <c r="E164" s="373" t="s">
        <v>188</v>
      </c>
      <c r="F164" s="211"/>
      <c r="G164" s="211"/>
      <c r="H164" s="34"/>
      <c r="I164" s="198"/>
      <c r="J164" s="66"/>
      <c r="K164" s="66"/>
      <c r="L164" s="66"/>
      <c r="M164" s="95"/>
      <c r="N164" s="206"/>
    </row>
    <row r="165" spans="1:14" s="40" customFormat="1">
      <c r="A165" s="171" t="s">
        <v>16</v>
      </c>
      <c r="B165" s="203"/>
      <c r="C165" s="203"/>
      <c r="D165" s="203"/>
      <c r="E165" s="203"/>
      <c r="F165" s="203"/>
      <c r="G165" s="203"/>
      <c r="H165" s="203"/>
      <c r="I165" s="172"/>
      <c r="J165" s="172"/>
      <c r="K165" s="172"/>
      <c r="L165" s="204"/>
      <c r="M165" s="295" t="s">
        <v>24</v>
      </c>
      <c r="N165" s="246">
        <f>I153+I163</f>
        <v>0</v>
      </c>
    </row>
    <row r="166" spans="1:14" s="38" customFormat="1">
      <c r="A166" s="195"/>
      <c r="B166" s="95"/>
      <c r="C166" s="95"/>
      <c r="D166" s="95"/>
      <c r="E166" s="95"/>
      <c r="F166" s="95"/>
      <c r="G166" s="95"/>
      <c r="H166" s="95"/>
      <c r="I166" s="95"/>
      <c r="J166" s="95"/>
      <c r="K166" s="95"/>
      <c r="L166" s="95"/>
      <c r="M166" s="95"/>
      <c r="N166" s="190"/>
    </row>
    <row r="167" spans="1:14" s="40" customFormat="1">
      <c r="A167" s="311" t="s">
        <v>189</v>
      </c>
      <c r="B167" s="269"/>
      <c r="C167" s="269"/>
      <c r="D167" s="269"/>
      <c r="E167" s="269"/>
      <c r="F167" s="269"/>
      <c r="G167" s="269"/>
      <c r="H167" s="269"/>
      <c r="I167" s="269"/>
      <c r="J167" s="269"/>
      <c r="K167" s="269"/>
      <c r="L167" s="269"/>
      <c r="M167" s="269"/>
      <c r="N167" s="270"/>
    </row>
    <row r="168" spans="1:14" s="40" customFormat="1">
      <c r="A168" s="292" t="s">
        <v>190</v>
      </c>
      <c r="B168" s="293"/>
      <c r="C168" s="293"/>
      <c r="D168" s="293"/>
      <c r="E168" s="326" t="s">
        <v>191</v>
      </c>
      <c r="F168" s="327"/>
      <c r="G168" s="328"/>
      <c r="H168" s="293"/>
      <c r="I168" s="294" t="s">
        <v>192</v>
      </c>
      <c r="J168" s="6"/>
      <c r="K168" s="293"/>
      <c r="L168" s="293"/>
      <c r="M168" s="293"/>
      <c r="N168" s="174"/>
    </row>
    <row r="169" spans="1:14" s="40" customFormat="1">
      <c r="A169" s="214"/>
      <c r="B169" s="84" t="s">
        <v>150</v>
      </c>
      <c r="C169" s="84" t="s">
        <v>146</v>
      </c>
      <c r="D169" s="85"/>
      <c r="E169" s="329"/>
      <c r="F169" s="329" t="s">
        <v>150</v>
      </c>
      <c r="G169" s="329" t="s">
        <v>146</v>
      </c>
      <c r="H169" s="84"/>
      <c r="I169" s="85"/>
      <c r="J169" s="84" t="s">
        <v>150</v>
      </c>
      <c r="K169" s="84" t="s">
        <v>146</v>
      </c>
      <c r="L169" s="84"/>
      <c r="M169" s="84"/>
      <c r="N169" s="174"/>
    </row>
    <row r="170" spans="1:14" s="38" customFormat="1">
      <c r="A170" s="215"/>
      <c r="B170" s="79" t="s">
        <v>193</v>
      </c>
      <c r="C170" s="54"/>
      <c r="D170" s="87"/>
      <c r="E170" s="330"/>
      <c r="F170" s="331" t="s">
        <v>194</v>
      </c>
      <c r="G170" s="332"/>
      <c r="H170" s="87"/>
      <c r="I170" s="87"/>
      <c r="J170" s="80"/>
      <c r="K170" s="54"/>
      <c r="L170" s="87"/>
      <c r="M170" s="87"/>
      <c r="N170" s="216"/>
    </row>
    <row r="171" spans="1:14" s="38" customFormat="1">
      <c r="A171" s="215"/>
      <c r="B171" s="79" t="s">
        <v>195</v>
      </c>
      <c r="C171" s="54"/>
      <c r="D171" s="87"/>
      <c r="E171" s="330"/>
      <c r="F171" s="331" t="s">
        <v>196</v>
      </c>
      <c r="G171" s="332"/>
      <c r="H171" s="87"/>
      <c r="I171" s="87"/>
      <c r="J171" s="79"/>
      <c r="K171" s="54"/>
      <c r="L171" s="87"/>
      <c r="M171" s="87"/>
      <c r="N171" s="216"/>
    </row>
    <row r="172" spans="1:14" s="38" customFormat="1">
      <c r="A172" s="215"/>
      <c r="B172" s="79" t="s">
        <v>197</v>
      </c>
      <c r="C172" s="54"/>
      <c r="D172" s="87"/>
      <c r="E172" s="330"/>
      <c r="F172" s="331" t="s">
        <v>198</v>
      </c>
      <c r="G172" s="332"/>
      <c r="H172" s="87"/>
      <c r="I172" s="87"/>
      <c r="J172" s="79"/>
      <c r="K172" s="54"/>
      <c r="L172" s="87"/>
      <c r="M172" s="87"/>
      <c r="N172" s="216"/>
    </row>
    <row r="173" spans="1:14" s="38" customFormat="1">
      <c r="A173" s="215"/>
      <c r="B173" s="79" t="s">
        <v>199</v>
      </c>
      <c r="C173" s="54"/>
      <c r="D173" s="87"/>
      <c r="E173" s="330"/>
      <c r="F173" s="331"/>
      <c r="G173" s="332"/>
      <c r="H173" s="87"/>
      <c r="I173" s="87"/>
      <c r="J173" s="79"/>
      <c r="K173" s="54"/>
      <c r="L173" s="87"/>
      <c r="M173" s="87"/>
      <c r="N173" s="216"/>
    </row>
    <row r="174" spans="1:14" s="38" customFormat="1">
      <c r="A174" s="215"/>
      <c r="B174" s="79" t="s">
        <v>200</v>
      </c>
      <c r="C174" s="54"/>
      <c r="D174" s="87"/>
      <c r="E174" s="330"/>
      <c r="F174" s="334"/>
      <c r="G174" s="332"/>
      <c r="H174" s="87"/>
      <c r="I174" s="87"/>
      <c r="J174" s="79"/>
      <c r="K174" s="54"/>
      <c r="L174" s="87"/>
      <c r="M174" s="87"/>
      <c r="N174" s="216"/>
    </row>
    <row r="175" spans="1:14" s="38" customFormat="1">
      <c r="A175" s="215"/>
      <c r="B175" s="79" t="s">
        <v>201</v>
      </c>
      <c r="C175" s="54"/>
      <c r="D175" s="87"/>
      <c r="E175" s="330"/>
      <c r="F175" s="334"/>
      <c r="G175" s="332"/>
      <c r="H175" s="87"/>
      <c r="I175" s="87"/>
      <c r="J175" s="79"/>
      <c r="K175" s="54"/>
      <c r="L175" s="87"/>
      <c r="M175" s="87"/>
      <c r="N175" s="216"/>
    </row>
    <row r="176" spans="1:14" s="38" customFormat="1">
      <c r="A176" s="215"/>
      <c r="B176" s="79" t="s">
        <v>202</v>
      </c>
      <c r="C176" s="54"/>
      <c r="D176" s="87"/>
      <c r="E176" s="330"/>
      <c r="F176" s="334"/>
      <c r="G176" s="332"/>
      <c r="H176" s="87"/>
      <c r="I176" s="87"/>
      <c r="J176" s="79"/>
      <c r="K176" s="54"/>
      <c r="L176" s="87"/>
      <c r="M176" s="87"/>
      <c r="N176" s="216"/>
    </row>
    <row r="177" spans="1:15" s="38" customFormat="1">
      <c r="A177" s="215"/>
      <c r="B177" s="79" t="s">
        <v>194</v>
      </c>
      <c r="C177" s="54"/>
      <c r="D177" s="87"/>
      <c r="E177" s="330"/>
      <c r="F177" s="334"/>
      <c r="G177" s="332"/>
      <c r="H177" s="87"/>
      <c r="I177" s="87"/>
      <c r="J177" s="79"/>
      <c r="K177" s="54"/>
      <c r="L177" s="87"/>
      <c r="M177" s="87"/>
      <c r="N177" s="216"/>
    </row>
    <row r="178" spans="1:15" s="38" customFormat="1">
      <c r="A178" s="215"/>
      <c r="B178" s="79" t="s">
        <v>196</v>
      </c>
      <c r="C178" s="54"/>
      <c r="D178" s="87"/>
      <c r="E178" s="330"/>
      <c r="F178" s="334"/>
      <c r="G178" s="332"/>
      <c r="H178" s="87"/>
      <c r="I178" s="87"/>
      <c r="J178" s="79"/>
      <c r="K178" s="54"/>
      <c r="L178" s="87"/>
      <c r="M178" s="87"/>
      <c r="N178" s="216"/>
    </row>
    <row r="179" spans="1:15" s="38" customFormat="1">
      <c r="A179" s="215"/>
      <c r="B179" s="79" t="s">
        <v>203</v>
      </c>
      <c r="C179" s="54"/>
      <c r="D179" s="87"/>
      <c r="E179" s="330"/>
      <c r="F179" s="334"/>
      <c r="G179" s="332"/>
      <c r="H179" s="87"/>
      <c r="I179" s="87"/>
      <c r="J179" s="79"/>
      <c r="K179" s="54"/>
      <c r="L179" s="87"/>
      <c r="M179" s="87"/>
      <c r="N179" s="216"/>
    </row>
    <row r="180" spans="1:15" s="40" customFormat="1">
      <c r="A180" s="214"/>
      <c r="B180" s="79" t="s">
        <v>204</v>
      </c>
      <c r="C180" s="54"/>
      <c r="D180" s="89"/>
      <c r="E180" s="329"/>
      <c r="F180" s="335"/>
      <c r="G180" s="332"/>
      <c r="H180" s="84"/>
      <c r="I180" s="84"/>
      <c r="J180" s="78"/>
      <c r="K180" s="54"/>
      <c r="L180" s="84"/>
      <c r="M180" s="84"/>
      <c r="N180" s="185"/>
    </row>
    <row r="181" spans="1:15" s="40" customFormat="1">
      <c r="A181" s="214"/>
      <c r="B181" s="79" t="s">
        <v>205</v>
      </c>
      <c r="C181" s="54"/>
      <c r="D181" s="90"/>
      <c r="E181" s="329"/>
      <c r="F181" s="336"/>
      <c r="G181" s="332"/>
      <c r="H181" s="90"/>
      <c r="I181" s="90"/>
      <c r="J181" s="82"/>
      <c r="K181" s="54"/>
      <c r="L181" s="87"/>
      <c r="M181" s="87"/>
      <c r="N181" s="216"/>
      <c r="O181" s="38"/>
    </row>
    <row r="182" spans="1:15" s="40" customFormat="1">
      <c r="A182" s="214"/>
      <c r="B182" s="79"/>
      <c r="C182" s="54"/>
      <c r="D182" s="84"/>
      <c r="E182" s="329"/>
      <c r="F182" s="337"/>
      <c r="G182" s="332"/>
      <c r="H182" s="84"/>
      <c r="I182" s="84"/>
      <c r="J182" s="78"/>
      <c r="K182" s="54"/>
      <c r="L182" s="84"/>
      <c r="M182" s="84"/>
      <c r="N182" s="174"/>
    </row>
    <row r="183" spans="1:15" s="40" customFormat="1">
      <c r="A183" s="214"/>
      <c r="B183" s="79"/>
      <c r="C183" s="54"/>
      <c r="D183" s="84"/>
      <c r="E183" s="329"/>
      <c r="F183" s="337"/>
      <c r="G183" s="332"/>
      <c r="H183" s="84"/>
      <c r="I183" s="84"/>
      <c r="J183" s="78"/>
      <c r="K183" s="54"/>
      <c r="L183" s="84"/>
      <c r="M183" s="84"/>
      <c r="N183" s="174"/>
    </row>
    <row r="184" spans="1:15" s="40" customFormat="1">
      <c r="A184" s="217"/>
      <c r="B184" s="81"/>
      <c r="C184" s="54"/>
      <c r="D184" s="84"/>
      <c r="E184" s="329"/>
      <c r="F184" s="334"/>
      <c r="G184" s="332"/>
      <c r="H184" s="84"/>
      <c r="I184" s="84"/>
      <c r="J184" s="78"/>
      <c r="K184" s="54"/>
      <c r="L184" s="84"/>
      <c r="M184" s="84"/>
      <c r="N184" s="174"/>
    </row>
    <row r="185" spans="1:15" s="38" customFormat="1">
      <c r="A185" s="218"/>
      <c r="B185" s="81"/>
      <c r="C185" s="54"/>
      <c r="D185" s="91"/>
      <c r="E185" s="333"/>
      <c r="F185" s="334"/>
      <c r="G185" s="332"/>
      <c r="H185" s="88"/>
      <c r="I185" s="88"/>
      <c r="J185" s="81"/>
      <c r="K185" s="54"/>
      <c r="L185" s="87"/>
      <c r="M185" s="88"/>
      <c r="N185" s="219"/>
      <c r="O185" s="41"/>
    </row>
    <row r="186" spans="1:15" s="38" customFormat="1">
      <c r="A186" s="218"/>
      <c r="B186" s="81"/>
      <c r="C186" s="54"/>
      <c r="D186" s="91"/>
      <c r="E186" s="333"/>
      <c r="F186" s="334"/>
      <c r="G186" s="332"/>
      <c r="H186" s="88"/>
      <c r="I186" s="88"/>
      <c r="J186" s="81"/>
      <c r="K186" s="54"/>
      <c r="L186" s="87"/>
      <c r="M186" s="92"/>
      <c r="N186" s="219"/>
      <c r="O186" s="41"/>
    </row>
    <row r="187" spans="1:15" s="38" customFormat="1">
      <c r="A187" s="218"/>
      <c r="B187" s="81"/>
      <c r="C187" s="54"/>
      <c r="D187" s="91"/>
      <c r="E187" s="333"/>
      <c r="F187" s="334"/>
      <c r="G187" s="332"/>
      <c r="H187" s="88"/>
      <c r="I187" s="88"/>
      <c r="J187" s="81"/>
      <c r="K187" s="54"/>
      <c r="L187" s="87"/>
      <c r="M187" s="86"/>
      <c r="N187" s="220"/>
      <c r="O187" s="41"/>
    </row>
    <row r="188" spans="1:15" s="38" customFormat="1">
      <c r="A188" s="218"/>
      <c r="B188" s="81"/>
      <c r="C188" s="81"/>
      <c r="D188" s="91"/>
      <c r="E188" s="91"/>
      <c r="F188" s="81"/>
      <c r="G188" s="81"/>
      <c r="H188" s="88"/>
      <c r="I188" s="88"/>
      <c r="J188" s="81"/>
      <c r="K188" s="79"/>
      <c r="L188" s="87"/>
      <c r="M188" s="93" t="s">
        <v>26</v>
      </c>
      <c r="N188" s="221">
        <f>SUM(C170:C188)</f>
        <v>0</v>
      </c>
      <c r="O188" s="41"/>
    </row>
    <row r="189" spans="1:15" s="40" customFormat="1">
      <c r="A189" s="217" t="s">
        <v>16</v>
      </c>
      <c r="B189" s="89"/>
      <c r="C189" s="89"/>
      <c r="D189" s="89"/>
      <c r="E189" s="89"/>
      <c r="F189" s="89"/>
      <c r="G189" s="84"/>
      <c r="H189" s="84"/>
      <c r="I189" s="84"/>
      <c r="J189" s="89"/>
      <c r="K189" s="84"/>
      <c r="L189" s="87"/>
      <c r="M189" s="94" t="s">
        <v>28</v>
      </c>
      <c r="N189" s="221">
        <f>SUM(G170:G189,K170:K189)</f>
        <v>0</v>
      </c>
      <c r="O189" s="41"/>
    </row>
    <row r="190" spans="1:15" s="38" customFormat="1">
      <c r="A190" s="290"/>
      <c r="B190" s="291"/>
      <c r="C190" s="291"/>
      <c r="D190" s="291"/>
      <c r="E190" s="291"/>
      <c r="F190" s="291"/>
      <c r="G190" s="291"/>
      <c r="H190" s="291"/>
      <c r="I190" s="291"/>
      <c r="J190" s="291"/>
      <c r="K190" s="291"/>
      <c r="L190" s="291"/>
      <c r="M190" s="92"/>
      <c r="N190" s="219"/>
      <c r="O190" s="41"/>
    </row>
    <row r="191" spans="1:15" s="40" customFormat="1">
      <c r="A191" s="309" t="s">
        <v>206</v>
      </c>
      <c r="B191" s="263"/>
      <c r="C191" s="263"/>
      <c r="D191" s="263"/>
      <c r="E191" s="263"/>
      <c r="F191" s="263"/>
      <c r="G191" s="263"/>
      <c r="H191" s="263"/>
      <c r="I191" s="263"/>
      <c r="J191" s="263"/>
      <c r="K191" s="264"/>
      <c r="L191" s="264"/>
      <c r="M191" s="264"/>
      <c r="N191" s="268"/>
    </row>
    <row r="192" spans="1:15" s="40" customFormat="1">
      <c r="A192" s="171"/>
      <c r="B192" s="172"/>
      <c r="C192" s="172"/>
      <c r="D192" s="172"/>
      <c r="E192" s="172"/>
      <c r="F192" s="172"/>
      <c r="G192" s="172"/>
      <c r="H192" s="172"/>
      <c r="I192" s="172"/>
      <c r="J192" s="172"/>
      <c r="K192" s="172"/>
      <c r="L192" s="172"/>
      <c r="M192" s="172"/>
      <c r="N192" s="197"/>
    </row>
    <row r="193" spans="1:14" s="40" customFormat="1">
      <c r="A193" s="171" t="s">
        <v>65</v>
      </c>
      <c r="B193" s="159"/>
      <c r="C193" s="172"/>
      <c r="D193" s="172"/>
      <c r="E193" s="172"/>
      <c r="F193" s="34"/>
      <c r="G193" s="189" t="s">
        <v>207</v>
      </c>
      <c r="H193" s="159"/>
      <c r="I193" s="34"/>
      <c r="J193" s="34"/>
      <c r="K193" s="172" t="s">
        <v>35</v>
      </c>
      <c r="L193" s="172"/>
      <c r="M193" s="172"/>
      <c r="N193" s="197"/>
    </row>
    <row r="194" spans="1:14" s="38" customFormat="1">
      <c r="A194" s="179" t="s">
        <v>208</v>
      </c>
      <c r="B194" s="34" t="s">
        <v>209</v>
      </c>
      <c r="C194" s="95" t="s">
        <v>98</v>
      </c>
      <c r="D194" s="95" t="s">
        <v>40</v>
      </c>
      <c r="E194" s="58"/>
      <c r="F194" s="34"/>
      <c r="G194" s="34"/>
      <c r="H194" s="66"/>
      <c r="I194" s="54"/>
      <c r="J194" s="34"/>
      <c r="K194" s="95" t="s">
        <v>150</v>
      </c>
      <c r="L194" s="34" t="s">
        <v>146</v>
      </c>
      <c r="M194" s="95"/>
      <c r="N194" s="190"/>
    </row>
    <row r="195" spans="1:14" s="38" customFormat="1">
      <c r="A195" s="222"/>
      <c r="B195" s="162"/>
      <c r="C195" s="162"/>
      <c r="D195" s="183">
        <f>(A195/12)*C195*B195</f>
        <v>0</v>
      </c>
      <c r="E195" s="58"/>
      <c r="F195" s="34"/>
      <c r="G195" s="34" t="s">
        <v>210</v>
      </c>
      <c r="H195" s="34">
        <f>I61</f>
        <v>0</v>
      </c>
      <c r="I195" s="56"/>
      <c r="J195" s="34"/>
      <c r="K195" s="134"/>
      <c r="L195" s="162"/>
      <c r="M195" s="134"/>
      <c r="N195" s="190"/>
    </row>
    <row r="196" spans="1:14" s="38" customFormat="1">
      <c r="A196" s="222"/>
      <c r="B196" s="162"/>
      <c r="C196" s="162"/>
      <c r="D196" s="183">
        <f>(A196/12)*C196*B196</f>
        <v>0</v>
      </c>
      <c r="E196" s="58"/>
      <c r="F196" s="34"/>
      <c r="G196" s="34" t="s">
        <v>211</v>
      </c>
      <c r="H196" s="175">
        <v>0.1</v>
      </c>
      <c r="I196" s="56"/>
      <c r="J196" s="34"/>
      <c r="K196" s="134"/>
      <c r="L196" s="162"/>
      <c r="M196" s="134"/>
      <c r="N196" s="190"/>
    </row>
    <row r="197" spans="1:14" s="38" customFormat="1">
      <c r="A197" s="222"/>
      <c r="B197" s="162"/>
      <c r="C197" s="162"/>
      <c r="D197" s="183">
        <f>(A197/12)*C197*B197</f>
        <v>0</v>
      </c>
      <c r="E197" s="54"/>
      <c r="F197" s="34"/>
      <c r="G197" s="34" t="s">
        <v>64</v>
      </c>
      <c r="H197" s="34">
        <f>ROUND(H195*((1+H196)^C3),0)</f>
        <v>0</v>
      </c>
      <c r="I197" s="54"/>
      <c r="J197" s="34"/>
      <c r="K197" s="134"/>
      <c r="L197" s="162"/>
      <c r="M197" s="134"/>
      <c r="N197" s="190"/>
    </row>
    <row r="198" spans="1:14" s="38" customFormat="1">
      <c r="A198" s="222"/>
      <c r="B198" s="162"/>
      <c r="C198" s="162"/>
      <c r="D198" s="183">
        <f>(A198/12)*C198*B198</f>
        <v>0</v>
      </c>
      <c r="E198" s="54"/>
      <c r="F198" s="34"/>
      <c r="G198" s="34"/>
      <c r="H198" s="34"/>
      <c r="I198" s="54"/>
      <c r="J198" s="34"/>
      <c r="K198" s="134"/>
      <c r="L198" s="162"/>
      <c r="M198" s="134"/>
      <c r="N198" s="190"/>
    </row>
    <row r="199" spans="1:14" s="38" customFormat="1">
      <c r="A199" s="224" t="s">
        <v>212</v>
      </c>
      <c r="B199" s="166"/>
      <c r="C199" s="166"/>
      <c r="D199" s="225">
        <f>SUM(D195:D198)</f>
        <v>0</v>
      </c>
      <c r="E199" s="30"/>
      <c r="F199" s="199"/>
      <c r="G199" s="199"/>
      <c r="H199" s="225">
        <f>H197</f>
        <v>0</v>
      </c>
      <c r="I199" s="30"/>
      <c r="J199" s="199"/>
      <c r="K199" s="159"/>
      <c r="L199" s="225">
        <f>SUM(L195:L198)</f>
        <v>0</v>
      </c>
      <c r="M199" s="134"/>
      <c r="N199" s="190"/>
    </row>
    <row r="200" spans="1:14" s="38" customFormat="1">
      <c r="A200" s="179"/>
      <c r="B200" s="34"/>
      <c r="C200" s="34"/>
      <c r="D200" s="95"/>
      <c r="E200" s="307"/>
      <c r="F200" s="34"/>
      <c r="G200" s="34"/>
      <c r="H200" s="34"/>
      <c r="I200" s="307"/>
      <c r="J200" s="34"/>
      <c r="K200" s="134"/>
      <c r="L200" s="162"/>
      <c r="M200" s="134"/>
      <c r="N200" s="190"/>
    </row>
    <row r="201" spans="1:14" s="40" customFormat="1">
      <c r="A201" s="171" t="s">
        <v>16</v>
      </c>
      <c r="B201" s="203"/>
      <c r="C201" s="204" t="s">
        <v>39</v>
      </c>
      <c r="D201" s="203"/>
      <c r="E201" s="203"/>
      <c r="F201" s="203"/>
      <c r="G201" s="172"/>
      <c r="H201" s="172"/>
      <c r="I201" s="159"/>
      <c r="J201" s="203"/>
      <c r="K201" s="159"/>
      <c r="L201" s="159"/>
      <c r="M201" s="296" t="s">
        <v>32</v>
      </c>
      <c r="N201" s="205">
        <f>SUM(D199:L199)</f>
        <v>0</v>
      </c>
    </row>
    <row r="202" spans="1:14" s="38" customFormat="1">
      <c r="A202" s="195"/>
      <c r="B202" s="95"/>
      <c r="C202" s="95"/>
      <c r="D202" s="95"/>
      <c r="E202" s="95"/>
      <c r="F202" s="95"/>
      <c r="G202" s="95"/>
      <c r="H202" s="95"/>
      <c r="I202" s="95"/>
      <c r="J202" s="95"/>
      <c r="K202" s="95"/>
      <c r="L202" s="95"/>
      <c r="M202" s="95"/>
      <c r="N202" s="190"/>
    </row>
    <row r="203" spans="1:14" s="40" customFormat="1">
      <c r="A203" s="309" t="s">
        <v>213</v>
      </c>
      <c r="B203" s="263"/>
      <c r="C203" s="263"/>
      <c r="D203" s="263"/>
      <c r="E203" s="263"/>
      <c r="F203" s="263"/>
      <c r="G203" s="263"/>
      <c r="H203" s="263"/>
      <c r="I203" s="263"/>
      <c r="J203" s="263"/>
      <c r="K203" s="264"/>
      <c r="L203" s="264"/>
      <c r="M203" s="264"/>
      <c r="N203" s="268"/>
    </row>
    <row r="204" spans="1:14" s="40" customFormat="1">
      <c r="A204" s="195"/>
      <c r="B204" s="95"/>
      <c r="C204" s="95"/>
      <c r="D204" s="95"/>
      <c r="E204" s="95"/>
      <c r="F204" s="95"/>
      <c r="G204" s="95"/>
      <c r="H204" s="95"/>
      <c r="I204" s="207" t="s">
        <v>214</v>
      </c>
      <c r="J204" s="207" t="s">
        <v>215</v>
      </c>
      <c r="K204" s="95"/>
      <c r="L204" s="95"/>
      <c r="M204" s="95"/>
      <c r="N204" s="190"/>
    </row>
    <row r="205" spans="1:14" s="40" customFormat="1">
      <c r="A205" s="171" t="s">
        <v>216</v>
      </c>
      <c r="B205" s="172"/>
      <c r="C205" s="172" t="s">
        <v>217</v>
      </c>
      <c r="D205" s="207" t="s">
        <v>218</v>
      </c>
      <c r="E205" s="172"/>
      <c r="F205" s="6" t="s">
        <v>40</v>
      </c>
      <c r="G205" s="6"/>
      <c r="H205" s="6" t="s">
        <v>219</v>
      </c>
      <c r="I205" s="207" t="s">
        <v>220</v>
      </c>
      <c r="J205" s="226" t="s">
        <v>221</v>
      </c>
      <c r="K205" s="95"/>
      <c r="L205" s="95"/>
      <c r="M205" s="95"/>
      <c r="N205" s="190"/>
    </row>
    <row r="206" spans="1:14" s="38" customFormat="1">
      <c r="A206" s="242"/>
      <c r="B206" s="134"/>
      <c r="C206" s="162"/>
      <c r="D206" s="162"/>
      <c r="E206" s="95"/>
      <c r="F206" s="64">
        <f>C206+D206</f>
        <v>0</v>
      </c>
      <c r="G206" s="63"/>
      <c r="H206" s="64">
        <f>F206</f>
        <v>0</v>
      </c>
      <c r="I206" s="198">
        <v>0</v>
      </c>
      <c r="J206" s="64">
        <f>IF(B$218=3,F206,IF(H206&gt;25000,25000,H206))</f>
        <v>0</v>
      </c>
      <c r="K206" s="95"/>
      <c r="L206" s="95"/>
      <c r="M206" s="95"/>
      <c r="N206" s="190"/>
    </row>
    <row r="207" spans="1:14" s="38" customFormat="1">
      <c r="A207" s="242"/>
      <c r="B207" s="134"/>
      <c r="C207" s="162"/>
      <c r="D207" s="162"/>
      <c r="E207" s="134"/>
      <c r="F207" s="64">
        <f>C207+D207</f>
        <v>0</v>
      </c>
      <c r="G207" s="63"/>
      <c r="H207" s="64">
        <f>F207</f>
        <v>0</v>
      </c>
      <c r="I207" s="198">
        <v>0</v>
      </c>
      <c r="J207" s="64">
        <f>IF(B$218=3,F207,IF(H207&gt;25000,25000,H207))</f>
        <v>0</v>
      </c>
      <c r="K207" s="95"/>
      <c r="L207" s="95"/>
      <c r="M207" s="95"/>
      <c r="N207" s="190"/>
    </row>
    <row r="208" spans="1:14" s="38" customFormat="1">
      <c r="A208" s="242"/>
      <c r="B208" s="134"/>
      <c r="C208" s="162"/>
      <c r="D208" s="162"/>
      <c r="E208" s="134"/>
      <c r="F208" s="64">
        <f>C208+D208</f>
        <v>0</v>
      </c>
      <c r="G208" s="63"/>
      <c r="H208" s="64">
        <f>F208</f>
        <v>0</v>
      </c>
      <c r="I208" s="198">
        <v>0</v>
      </c>
      <c r="J208" s="64">
        <f>IF(B$218=3,F208,IF(H208&gt;25000,25000,H208))</f>
        <v>0</v>
      </c>
      <c r="K208" s="134"/>
      <c r="L208" s="134"/>
      <c r="M208" s="134"/>
      <c r="N208" s="206"/>
    </row>
    <row r="209" spans="1:14" s="38" customFormat="1">
      <c r="A209" s="242"/>
      <c r="B209" s="134"/>
      <c r="C209" s="134"/>
      <c r="D209" s="134"/>
      <c r="E209" s="134"/>
      <c r="F209" s="63"/>
      <c r="G209" s="63"/>
      <c r="H209" s="63"/>
      <c r="I209" s="134"/>
      <c r="J209" s="64">
        <f>IF(B$218=3,F209,IF(H209&gt;25000,25000,H209))</f>
        <v>0</v>
      </c>
      <c r="K209" s="134"/>
      <c r="L209" s="134"/>
      <c r="M209" s="134"/>
      <c r="N209" s="206"/>
    </row>
    <row r="210" spans="1:14" s="40" customFormat="1">
      <c r="A210" s="171" t="s">
        <v>16</v>
      </c>
      <c r="B210" s="172"/>
      <c r="C210" s="184">
        <f>SUM(C206:C209)</f>
        <v>0</v>
      </c>
      <c r="D210" s="184">
        <f>SUM(D206:D209)</f>
        <v>0</v>
      </c>
      <c r="E210" s="203"/>
      <c r="F210" s="6"/>
      <c r="G210" s="6"/>
      <c r="H210" s="184"/>
      <c r="I210" s="159"/>
      <c r="J210" s="227">
        <f>SUM(J206:J208)</f>
        <v>0</v>
      </c>
      <c r="K210" s="159"/>
      <c r="L210" s="159"/>
      <c r="M210" s="159" t="s">
        <v>33</v>
      </c>
      <c r="N210" s="205">
        <f>SUM(C210:E210)</f>
        <v>0</v>
      </c>
    </row>
    <row r="211" spans="1:14" s="38" customFormat="1">
      <c r="A211" s="195"/>
      <c r="B211" s="95"/>
      <c r="C211" s="95"/>
      <c r="D211" s="95"/>
      <c r="E211" s="95"/>
      <c r="F211" s="95"/>
      <c r="G211" s="95"/>
      <c r="H211" s="95"/>
      <c r="I211" s="95"/>
      <c r="J211" s="95"/>
      <c r="K211" s="95"/>
      <c r="L211" s="95"/>
      <c r="M211" s="95"/>
      <c r="N211" s="190"/>
    </row>
    <row r="212" spans="1:14" s="59" customFormat="1" ht="15.75">
      <c r="A212" s="312" t="s">
        <v>222</v>
      </c>
      <c r="B212" s="274"/>
      <c r="C212" s="274"/>
      <c r="D212" s="274"/>
      <c r="E212" s="271"/>
      <c r="F212" s="271"/>
      <c r="G212" s="271"/>
      <c r="H212" s="271"/>
      <c r="I212" s="271"/>
      <c r="J212" s="271"/>
      <c r="K212" s="271"/>
      <c r="L212" s="271"/>
      <c r="M212" s="271"/>
      <c r="N212" s="272">
        <f>SUM(N103,N126,N143,N165,N188,N189,N201,N210)</f>
        <v>0</v>
      </c>
    </row>
    <row r="213" spans="1:14">
      <c r="A213" s="195"/>
      <c r="B213" s="95"/>
      <c r="C213" s="95"/>
      <c r="D213" s="95"/>
      <c r="E213" s="95"/>
      <c r="F213" s="95"/>
      <c r="G213" s="95"/>
      <c r="H213" s="95"/>
      <c r="I213" s="95"/>
      <c r="J213" s="95"/>
      <c r="K213" s="95"/>
      <c r="L213" s="95"/>
      <c r="M213" s="95"/>
      <c r="N213" s="190"/>
    </row>
    <row r="214" spans="1:14" s="40" customFormat="1">
      <c r="A214" s="309" t="s">
        <v>223</v>
      </c>
      <c r="B214" s="263"/>
      <c r="C214" s="263"/>
      <c r="D214" s="263"/>
      <c r="E214" s="263"/>
      <c r="F214" s="263"/>
      <c r="G214" s="263"/>
      <c r="H214" s="263"/>
      <c r="I214" s="263"/>
      <c r="J214" s="263"/>
      <c r="K214" s="264"/>
      <c r="L214" s="264"/>
      <c r="M214" s="264"/>
      <c r="N214" s="268"/>
    </row>
    <row r="215" spans="1:14" s="40" customFormat="1">
      <c r="A215" s="195"/>
      <c r="B215" s="95"/>
      <c r="C215" s="95"/>
      <c r="D215" s="95"/>
      <c r="E215" s="95"/>
      <c r="F215" s="95"/>
      <c r="G215" s="95"/>
      <c r="H215" s="95"/>
      <c r="I215" s="95"/>
      <c r="J215" s="95"/>
      <c r="K215" s="95"/>
      <c r="L215" s="95"/>
      <c r="M215" s="95"/>
      <c r="N215" s="190"/>
    </row>
    <row r="216" spans="1:14" s="40" customFormat="1">
      <c r="A216" s="171" t="s">
        <v>224</v>
      </c>
      <c r="B216" s="95"/>
      <c r="C216" s="95"/>
      <c r="D216" s="304"/>
      <c r="E216" s="95"/>
      <c r="F216" s="95"/>
      <c r="G216" s="95"/>
      <c r="H216" s="304"/>
      <c r="I216" s="95"/>
      <c r="J216" s="95"/>
      <c r="K216" s="95"/>
      <c r="L216" s="95"/>
      <c r="M216" s="95"/>
      <c r="N216" s="190"/>
    </row>
    <row r="217" spans="1:14" s="38" customFormat="1">
      <c r="A217" s="195"/>
      <c r="B217" s="207" t="s">
        <v>225</v>
      </c>
      <c r="C217" s="207" t="s">
        <v>146</v>
      </c>
      <c r="D217" s="304"/>
      <c r="E217" s="172" t="s">
        <v>226</v>
      </c>
      <c r="F217" s="95"/>
      <c r="G217" s="95"/>
      <c r="H217" s="304"/>
      <c r="I217" s="189" t="s">
        <v>227</v>
      </c>
      <c r="J217" s="189"/>
      <c r="K217" s="95"/>
      <c r="L217" s="95"/>
      <c r="M217" s="95"/>
      <c r="N217" s="190"/>
    </row>
    <row r="218" spans="1:14" s="38" customFormat="1">
      <c r="A218" s="179" t="s">
        <v>56</v>
      </c>
      <c r="B218" s="134">
        <v>1</v>
      </c>
      <c r="C218" s="64">
        <f>IF(B218=1,(N212-N189-N201-N210+J210),IF(B218=2,(N212-N189-N201-N210+J210-SUM(H133:H142)),IF(B218=3,N212,0)))</f>
        <v>0</v>
      </c>
      <c r="D218" s="58"/>
      <c r="E218" s="95" t="s">
        <v>228</v>
      </c>
      <c r="F218" s="228">
        <v>0.55500000000000005</v>
      </c>
      <c r="G218" s="191" t="s">
        <v>229</v>
      </c>
      <c r="H218" s="58"/>
      <c r="I218" s="134" t="s">
        <v>228</v>
      </c>
      <c r="J218" s="157" t="s">
        <v>230</v>
      </c>
      <c r="K218" s="95"/>
      <c r="L218" s="95"/>
      <c r="M218" s="95"/>
      <c r="N218" s="190"/>
    </row>
    <row r="219" spans="1:14" s="38" customFormat="1">
      <c r="A219" s="179" t="s">
        <v>231</v>
      </c>
      <c r="B219" s="134">
        <v>1</v>
      </c>
      <c r="C219" s="64">
        <f>ROUND(C218*INDEX(E218:F223,B219,2),0)</f>
        <v>0</v>
      </c>
      <c r="D219" s="58"/>
      <c r="E219" s="95" t="s">
        <v>232</v>
      </c>
      <c r="F219" s="228">
        <v>0.26</v>
      </c>
      <c r="G219" s="191" t="s">
        <v>233</v>
      </c>
      <c r="H219" s="58"/>
      <c r="I219" s="134" t="s">
        <v>232</v>
      </c>
      <c r="J219" s="157" t="s">
        <v>234</v>
      </c>
      <c r="K219" s="95"/>
      <c r="L219" s="95"/>
      <c r="M219" s="95"/>
      <c r="N219" s="190"/>
    </row>
    <row r="220" spans="1:14" s="38" customFormat="1">
      <c r="A220" s="179" t="s">
        <v>57</v>
      </c>
      <c r="B220" s="228">
        <f>INDEX(E218:F223,B219,2)</f>
        <v>0.55500000000000005</v>
      </c>
      <c r="C220" s="134"/>
      <c r="D220" s="58"/>
      <c r="E220" s="95" t="s">
        <v>235</v>
      </c>
      <c r="F220" s="228">
        <v>0.53</v>
      </c>
      <c r="G220" s="191" t="s">
        <v>236</v>
      </c>
      <c r="H220" s="58"/>
      <c r="I220" s="134" t="s">
        <v>235</v>
      </c>
      <c r="J220" s="157" t="s">
        <v>36</v>
      </c>
      <c r="K220" s="95"/>
      <c r="L220" s="95"/>
      <c r="M220" s="95"/>
      <c r="N220" s="190"/>
    </row>
    <row r="221" spans="1:14" s="38" customFormat="1">
      <c r="A221" s="179"/>
      <c r="B221" s="134"/>
      <c r="C221" s="134"/>
      <c r="D221" s="58"/>
      <c r="E221" s="95" t="s">
        <v>237</v>
      </c>
      <c r="F221" s="228">
        <v>0.08</v>
      </c>
      <c r="G221" s="191" t="s">
        <v>238</v>
      </c>
      <c r="H221" s="58"/>
      <c r="I221" s="134" t="s">
        <v>237</v>
      </c>
      <c r="J221" s="157" t="s">
        <v>35</v>
      </c>
      <c r="K221" s="95"/>
      <c r="L221" s="95"/>
      <c r="M221" s="95"/>
      <c r="N221" s="190"/>
    </row>
    <row r="222" spans="1:14" s="38" customFormat="1">
      <c r="A222" s="179" t="s">
        <v>39</v>
      </c>
      <c r="B222" s="134"/>
      <c r="C222" s="134"/>
      <c r="D222" s="58"/>
      <c r="E222" s="95" t="s">
        <v>239</v>
      </c>
      <c r="F222" s="229" t="s">
        <v>240</v>
      </c>
      <c r="G222" s="191" t="s">
        <v>241</v>
      </c>
      <c r="H222" s="60"/>
      <c r="I222" s="191"/>
      <c r="J222" s="95"/>
      <c r="K222" s="134"/>
      <c r="L222" s="95"/>
      <c r="M222" s="134"/>
      <c r="N222" s="206"/>
    </row>
    <row r="223" spans="1:14" s="40" customFormat="1">
      <c r="A223" s="171"/>
      <c r="B223" s="203"/>
      <c r="C223" s="203"/>
      <c r="D223" s="61"/>
      <c r="E223" s="95" t="s">
        <v>242</v>
      </c>
      <c r="F223" s="247"/>
      <c r="G223" s="231" t="s">
        <v>243</v>
      </c>
      <c r="H223" s="62"/>
      <c r="I223" s="231"/>
      <c r="J223" s="204"/>
      <c r="K223" s="204"/>
      <c r="L223" s="159"/>
      <c r="M223" s="159"/>
      <c r="N223" s="170"/>
    </row>
    <row r="224" spans="1:14" s="40" customFormat="1">
      <c r="A224" s="196"/>
      <c r="B224" s="203"/>
      <c r="C224" s="232"/>
      <c r="D224" s="61"/>
      <c r="E224" s="95"/>
      <c r="F224" s="182"/>
      <c r="G224" s="231"/>
      <c r="H224" s="62"/>
      <c r="I224" s="231"/>
      <c r="J224" s="204"/>
      <c r="K224" s="204"/>
      <c r="L224" s="159"/>
      <c r="M224" s="159"/>
      <c r="N224" s="170"/>
    </row>
    <row r="225" spans="1:14" s="38" customFormat="1">
      <c r="A225" s="195"/>
      <c r="B225" s="95"/>
      <c r="C225" s="95"/>
      <c r="D225" s="95"/>
      <c r="E225" s="95"/>
      <c r="F225" s="95"/>
      <c r="G225" s="95"/>
      <c r="H225" s="95"/>
      <c r="I225" s="95"/>
      <c r="J225" s="95"/>
      <c r="K225" s="95"/>
      <c r="L225" s="95"/>
      <c r="M225" s="95"/>
      <c r="N225" s="190"/>
    </row>
    <row r="226" spans="1:14" s="38" customFormat="1">
      <c r="A226" s="171" t="s">
        <v>16</v>
      </c>
      <c r="B226" s="95"/>
      <c r="C226" s="95"/>
      <c r="D226" s="95"/>
      <c r="E226" s="339" t="s">
        <v>244</v>
      </c>
      <c r="F226" s="95"/>
      <c r="G226" s="95"/>
      <c r="H226" s="95"/>
      <c r="I226" s="95"/>
      <c r="J226" s="95"/>
      <c r="K226" s="95"/>
      <c r="L226" s="95"/>
      <c r="M226" s="95"/>
      <c r="N226" s="205">
        <f>C219</f>
        <v>0</v>
      </c>
    </row>
    <row r="227" spans="1:14" s="38" customFormat="1">
      <c r="A227" s="195"/>
      <c r="B227" s="95"/>
      <c r="C227" s="95"/>
      <c r="D227" s="95"/>
      <c r="E227" s="95"/>
      <c r="F227" s="95"/>
      <c r="G227" s="95"/>
      <c r="H227" s="95"/>
      <c r="I227" s="95"/>
      <c r="J227" s="95"/>
      <c r="K227" s="95"/>
      <c r="L227" s="95"/>
      <c r="M227" s="95"/>
      <c r="N227" s="190"/>
    </row>
    <row r="228" spans="1:14" s="59" customFormat="1" ht="15.75">
      <c r="A228" s="311" t="s">
        <v>245</v>
      </c>
      <c r="B228" s="273"/>
      <c r="C228" s="274"/>
      <c r="D228" s="274"/>
      <c r="E228" s="271"/>
      <c r="F228" s="271"/>
      <c r="G228" s="271"/>
      <c r="H228" s="271"/>
      <c r="I228" s="271"/>
      <c r="J228" s="271"/>
      <c r="K228" s="271"/>
      <c r="L228" s="271"/>
      <c r="M228" s="271"/>
      <c r="N228" s="275"/>
    </row>
    <row r="229" spans="1:14" s="59" customFormat="1" ht="15.75">
      <c r="A229" s="233"/>
      <c r="B229" s="234"/>
      <c r="C229" s="234"/>
      <c r="D229" s="234"/>
      <c r="E229" s="248"/>
      <c r="F229" s="248"/>
      <c r="G229" s="248"/>
      <c r="H229" s="248"/>
      <c r="I229" s="248"/>
      <c r="J229" s="248"/>
      <c r="K229" s="248"/>
      <c r="L229" s="248"/>
      <c r="M229" s="248"/>
      <c r="N229" s="250"/>
    </row>
    <row r="230" spans="1:14" s="38" customFormat="1">
      <c r="A230" s="235" t="s">
        <v>9</v>
      </c>
      <c r="B230" s="63"/>
      <c r="C230" s="63"/>
      <c r="D230" s="63"/>
      <c r="E230" s="305"/>
      <c r="F230" s="3">
        <v>424</v>
      </c>
      <c r="G230" s="63"/>
      <c r="H230" s="63"/>
      <c r="I230" s="63"/>
      <c r="J230" s="63"/>
      <c r="K230" s="304"/>
      <c r="L230" s="6">
        <v>398</v>
      </c>
      <c r="M230" s="63"/>
      <c r="N230" s="216"/>
    </row>
    <row r="231" spans="1:14" s="38" customFormat="1">
      <c r="A231" s="236"/>
      <c r="B231" s="63" t="s">
        <v>17</v>
      </c>
      <c r="C231" s="237" t="s">
        <v>18</v>
      </c>
      <c r="D231" s="64">
        <f>L103</f>
        <v>0</v>
      </c>
      <c r="E231" s="305"/>
      <c r="F231" s="95"/>
      <c r="G231" s="4" t="s">
        <v>59</v>
      </c>
      <c r="H231" s="64">
        <f>N34</f>
        <v>0</v>
      </c>
      <c r="I231" s="5" t="s">
        <v>35</v>
      </c>
      <c r="J231" s="64"/>
      <c r="K231" s="304"/>
      <c r="L231" s="95"/>
      <c r="M231" s="63" t="s">
        <v>246</v>
      </c>
      <c r="N231" s="238">
        <f>N103</f>
        <v>0</v>
      </c>
    </row>
    <row r="232" spans="1:14" s="38" customFormat="1">
      <c r="A232" s="236"/>
      <c r="B232" s="63" t="s">
        <v>247</v>
      </c>
      <c r="C232" s="237" t="s">
        <v>20</v>
      </c>
      <c r="D232" s="64">
        <f>N126</f>
        <v>0</v>
      </c>
      <c r="E232" s="305"/>
      <c r="F232" s="95"/>
      <c r="G232" s="4" t="s">
        <v>60</v>
      </c>
      <c r="H232" s="64">
        <f>N103-N34</f>
        <v>0</v>
      </c>
      <c r="I232" s="63" t="s">
        <v>45</v>
      </c>
      <c r="J232" s="64">
        <f>N188+SUM(G170:G188)</f>
        <v>0</v>
      </c>
      <c r="K232" s="304"/>
      <c r="L232" s="95"/>
      <c r="M232" s="63" t="s">
        <v>247</v>
      </c>
      <c r="N232" s="238">
        <f>G119</f>
        <v>0</v>
      </c>
    </row>
    <row r="233" spans="1:14" s="38" customFormat="1">
      <c r="A233" s="236"/>
      <c r="B233" s="63" t="s">
        <v>248</v>
      </c>
      <c r="C233" s="237" t="s">
        <v>22</v>
      </c>
      <c r="D233" s="64">
        <f>N143</f>
        <v>0</v>
      </c>
      <c r="E233" s="305"/>
      <c r="F233" s="95"/>
      <c r="G233" s="4" t="s">
        <v>27</v>
      </c>
      <c r="H233" s="64">
        <f>SUM(K170:K187)</f>
        <v>0</v>
      </c>
      <c r="I233" s="63" t="s">
        <v>66</v>
      </c>
      <c r="J233" s="64">
        <f>B141</f>
        <v>0</v>
      </c>
      <c r="K233" s="304"/>
      <c r="L233" s="95"/>
      <c r="M233" s="63" t="s">
        <v>27</v>
      </c>
      <c r="N233" s="238">
        <f>SUM(K170:K187)</f>
        <v>0</v>
      </c>
    </row>
    <row r="234" spans="1:14" s="38" customFormat="1">
      <c r="A234" s="236"/>
      <c r="B234" s="63" t="s">
        <v>23</v>
      </c>
      <c r="C234" s="237" t="s">
        <v>24</v>
      </c>
      <c r="D234" s="64">
        <f>N165</f>
        <v>0</v>
      </c>
      <c r="E234" s="305"/>
      <c r="F234" s="95"/>
      <c r="G234" s="4" t="s">
        <v>23</v>
      </c>
      <c r="H234" s="64"/>
      <c r="I234" s="63" t="s">
        <v>67</v>
      </c>
      <c r="J234" s="64">
        <f>G119</f>
        <v>0</v>
      </c>
      <c r="K234" s="304"/>
      <c r="L234" s="95"/>
      <c r="M234" s="63" t="s">
        <v>45</v>
      </c>
      <c r="N234" s="238">
        <f>N188+SUM(G170:G187)</f>
        <v>0</v>
      </c>
    </row>
    <row r="235" spans="1:14" s="38" customFormat="1">
      <c r="A235" s="236"/>
      <c r="B235" s="63" t="s">
        <v>45</v>
      </c>
      <c r="C235" s="237" t="s">
        <v>26</v>
      </c>
      <c r="D235" s="64">
        <f>N188</f>
        <v>0</v>
      </c>
      <c r="E235" s="305"/>
      <c r="F235" s="95"/>
      <c r="G235" s="63" t="s">
        <v>61</v>
      </c>
      <c r="H235" s="64">
        <f>I153</f>
        <v>0</v>
      </c>
      <c r="I235" s="63" t="s">
        <v>68</v>
      </c>
      <c r="J235" s="64">
        <f>E138</f>
        <v>0</v>
      </c>
      <c r="K235" s="304"/>
      <c r="L235" s="95"/>
      <c r="M235" s="63" t="s">
        <v>23</v>
      </c>
      <c r="N235" s="238">
        <f>N165</f>
        <v>0</v>
      </c>
    </row>
    <row r="236" spans="1:14" s="38" customFormat="1">
      <c r="A236" s="236"/>
      <c r="B236" s="63" t="s">
        <v>27</v>
      </c>
      <c r="C236" s="237" t="s">
        <v>28</v>
      </c>
      <c r="D236" s="64">
        <f>N189</f>
        <v>0</v>
      </c>
      <c r="E236" s="306"/>
      <c r="F236" s="95"/>
      <c r="G236" s="63" t="s">
        <v>62</v>
      </c>
      <c r="H236" s="64">
        <f>I163</f>
        <v>0</v>
      </c>
      <c r="I236" s="63" t="s">
        <v>69</v>
      </c>
      <c r="J236" s="64">
        <f>N210</f>
        <v>0</v>
      </c>
      <c r="K236" s="304"/>
      <c r="L236" s="95"/>
      <c r="M236" s="63" t="s">
        <v>35</v>
      </c>
      <c r="N236" s="238">
        <f>SUM(N143,G126,N201)</f>
        <v>0</v>
      </c>
    </row>
    <row r="237" spans="1:14" s="38" customFormat="1">
      <c r="A237" s="236"/>
      <c r="B237" s="63" t="s">
        <v>249</v>
      </c>
      <c r="C237" s="237" t="s">
        <v>30</v>
      </c>
      <c r="D237" s="64">
        <f>M103</f>
        <v>0</v>
      </c>
      <c r="E237" s="306"/>
      <c r="F237" s="95"/>
      <c r="G237" s="5" t="s">
        <v>63</v>
      </c>
      <c r="H237" s="64"/>
      <c r="I237" s="63" t="s">
        <v>70</v>
      </c>
      <c r="J237" s="64">
        <f>H133</f>
        <v>0</v>
      </c>
      <c r="K237" s="304"/>
      <c r="L237" s="95"/>
      <c r="M237" s="63" t="s">
        <v>33</v>
      </c>
      <c r="N237" s="238">
        <f>C210</f>
        <v>0</v>
      </c>
    </row>
    <row r="238" spans="1:14" s="38" customFormat="1">
      <c r="A238" s="236"/>
      <c r="B238" s="63" t="s">
        <v>250</v>
      </c>
      <c r="C238" s="237" t="s">
        <v>32</v>
      </c>
      <c r="D238" s="64">
        <f>N201</f>
        <v>0</v>
      </c>
      <c r="E238" s="306"/>
      <c r="F238" s="95"/>
      <c r="G238" s="63" t="s">
        <v>64</v>
      </c>
      <c r="H238" s="64">
        <f>H199</f>
        <v>0</v>
      </c>
      <c r="I238" s="63" t="s">
        <v>71</v>
      </c>
      <c r="J238" s="64">
        <v>0</v>
      </c>
      <c r="K238" s="304"/>
      <c r="L238" s="95"/>
      <c r="M238" s="63"/>
      <c r="N238" s="238"/>
    </row>
    <row r="239" spans="1:14" s="38" customFormat="1">
      <c r="A239" s="236"/>
      <c r="B239" s="63" t="s">
        <v>251</v>
      </c>
      <c r="C239" s="63" t="s">
        <v>252</v>
      </c>
      <c r="D239" s="64">
        <f>N210</f>
        <v>0</v>
      </c>
      <c r="E239" s="306"/>
      <c r="F239" s="95"/>
      <c r="G239" s="63" t="s">
        <v>65</v>
      </c>
      <c r="H239" s="64">
        <f>D199+L199</f>
        <v>0</v>
      </c>
      <c r="I239" s="63" t="s">
        <v>72</v>
      </c>
      <c r="J239" s="64">
        <f>SUM(G126,B132:B140,E131:E137,E139:E141,H134:H141)</f>
        <v>0</v>
      </c>
      <c r="K239" s="304"/>
      <c r="L239" s="95"/>
      <c r="M239" s="6" t="s">
        <v>253</v>
      </c>
      <c r="N239" s="238">
        <f>SUM(N231:N237)</f>
        <v>0</v>
      </c>
    </row>
    <row r="240" spans="1:14" s="38" customFormat="1">
      <c r="A240" s="236"/>
      <c r="B240" s="63" t="s">
        <v>254</v>
      </c>
      <c r="C240" s="63" t="s">
        <v>255</v>
      </c>
      <c r="D240" s="64"/>
      <c r="E240" s="306"/>
      <c r="F240" s="95"/>
      <c r="G240" s="63"/>
      <c r="H240" s="64"/>
      <c r="I240" s="63" t="s">
        <v>256</v>
      </c>
      <c r="J240" s="64"/>
      <c r="K240" s="304"/>
      <c r="L240" s="95"/>
      <c r="M240" s="63" t="s">
        <v>257</v>
      </c>
      <c r="N240" s="238">
        <f>D210</f>
        <v>0</v>
      </c>
    </row>
    <row r="241" spans="1:15" s="38" customFormat="1">
      <c r="A241" s="236"/>
      <c r="B241" s="63"/>
      <c r="C241" s="63"/>
      <c r="D241" s="64"/>
      <c r="E241" s="306"/>
      <c r="F241" s="95"/>
      <c r="G241" s="63"/>
      <c r="H241" s="64"/>
      <c r="I241" s="63" t="s">
        <v>35</v>
      </c>
      <c r="J241" s="64"/>
      <c r="K241" s="304"/>
      <c r="L241" s="95"/>
      <c r="M241" s="63"/>
      <c r="N241" s="238"/>
    </row>
    <row r="242" spans="1:15" s="38" customFormat="1">
      <c r="A242" s="236"/>
      <c r="B242" s="6" t="s">
        <v>258</v>
      </c>
      <c r="C242" s="63"/>
      <c r="D242" s="64">
        <f>SUM(D231:D239)</f>
        <v>0</v>
      </c>
      <c r="E242" s="306"/>
      <c r="F242" s="95"/>
      <c r="G242" s="6" t="s">
        <v>259</v>
      </c>
      <c r="H242" s="64">
        <f>SUM(H231:H241,J231:J241)</f>
        <v>0</v>
      </c>
      <c r="I242" s="63"/>
      <c r="J242" s="64"/>
      <c r="K242" s="304"/>
      <c r="L242" s="95"/>
      <c r="M242" s="6" t="s">
        <v>259</v>
      </c>
      <c r="N242" s="238">
        <f>SUM(N239:N240)</f>
        <v>0</v>
      </c>
    </row>
    <row r="243" spans="1:15" s="38" customFormat="1">
      <c r="A243" s="236"/>
      <c r="B243" s="6" t="s">
        <v>260</v>
      </c>
      <c r="C243" s="63" t="s">
        <v>261</v>
      </c>
      <c r="D243" s="64">
        <f>N226</f>
        <v>0</v>
      </c>
      <c r="E243" s="306"/>
      <c r="F243" s="95"/>
      <c r="G243" s="6" t="s">
        <v>262</v>
      </c>
      <c r="H243" s="64">
        <f>N226</f>
        <v>0</v>
      </c>
      <c r="I243" s="63"/>
      <c r="J243" s="64"/>
      <c r="K243" s="304"/>
      <c r="L243" s="95"/>
      <c r="M243" s="83" t="s">
        <v>263</v>
      </c>
      <c r="N243" s="238">
        <f>C219</f>
        <v>0</v>
      </c>
    </row>
    <row r="244" spans="1:15" s="38" customFormat="1">
      <c r="A244" s="236"/>
      <c r="B244" s="6" t="s">
        <v>16</v>
      </c>
      <c r="C244" s="63"/>
      <c r="D244" s="64">
        <f>SUM(D242:D243)</f>
        <v>0</v>
      </c>
      <c r="E244" s="306"/>
      <c r="F244" s="95"/>
      <c r="G244" s="6" t="s">
        <v>40</v>
      </c>
      <c r="H244" s="64">
        <f>SUM(H242:H243)</f>
        <v>0</v>
      </c>
      <c r="I244" s="63"/>
      <c r="J244" s="64"/>
      <c r="K244" s="304"/>
      <c r="L244" s="95"/>
      <c r="M244" s="63" t="s">
        <v>40</v>
      </c>
      <c r="N244" s="238">
        <f>SUM(N242:N243)</f>
        <v>0</v>
      </c>
    </row>
    <row r="245" spans="1:15" s="38" customFormat="1">
      <c r="A245" s="236"/>
      <c r="B245" s="6"/>
      <c r="C245" s="63"/>
      <c r="D245" s="64"/>
      <c r="E245" s="249"/>
      <c r="F245" s="95"/>
      <c r="G245" s="6"/>
      <c r="H245" s="64"/>
      <c r="I245" s="63"/>
      <c r="J245" s="64"/>
      <c r="K245" s="95"/>
      <c r="L245" s="95"/>
      <c r="M245" s="63"/>
      <c r="N245" s="238"/>
    </row>
    <row r="246" spans="1:15" s="38" customFormat="1" ht="13.5" thickBot="1">
      <c r="A246" s="276"/>
      <c r="B246" s="277"/>
      <c r="C246" s="277"/>
      <c r="D246" s="277"/>
      <c r="E246" s="277"/>
      <c r="F246" s="277"/>
      <c r="G246" s="277"/>
      <c r="H246" s="277"/>
      <c r="I246" s="277"/>
      <c r="J246" s="277"/>
      <c r="K246" s="277"/>
      <c r="L246" s="277"/>
      <c r="M246" s="278"/>
      <c r="N246" s="279"/>
    </row>
    <row r="247" spans="1:15" s="59" customFormat="1" ht="15.75">
      <c r="A247" s="40"/>
      <c r="M247" s="40"/>
      <c r="N247" s="40"/>
    </row>
    <row r="248" spans="1:15" s="59" customFormat="1" ht="15.75">
      <c r="A248" s="38"/>
      <c r="B248" s="38"/>
      <c r="C248" s="38"/>
      <c r="D248" s="38"/>
      <c r="E248" s="38"/>
      <c r="F248" s="38"/>
      <c r="G248" s="38"/>
      <c r="H248" s="38"/>
      <c r="I248" s="38"/>
      <c r="J248" s="38"/>
      <c r="K248" s="38"/>
      <c r="L248" s="38"/>
      <c r="M248" s="38"/>
      <c r="N248" s="38"/>
      <c r="O248" s="38"/>
    </row>
  </sheetData>
  <sheetProtection formatCells="0" formatColumns="0" formatRows="0" insertColumns="0" insertRows="0"/>
  <protectedRanges>
    <protectedRange sqref="A3:F10" name="Range1"/>
    <protectedRange sqref="C36:E36 A37:H50 A52:H62 A64:H74 A76:H86 A88:H100 A15:H35" name="Range2"/>
    <protectedRange sqref="F223" name="Range3_2"/>
  </protectedRanges>
  <phoneticPr fontId="0" type="noConversion"/>
  <printOptions gridLines="1" gridLinesSet="0"/>
  <pageMargins left="0.25" right="0.25" top="0.5" bottom="0.5" header="0.25" footer="0.25"/>
  <pageSetup scale="85" fitToHeight="4" orientation="landscape" r:id="rId1"/>
  <headerFooter alignWithMargins="0">
    <oddHeader>&amp;L&amp;F&amp;R&amp;A</oddHeader>
    <oddFooter>Page &amp;p</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T248"/>
  <sheetViews>
    <sheetView showZeros="0" tabSelected="1" defaultGridColor="0" colorId="22" zoomScale="85" zoomScaleNormal="85" workbookViewId="0">
      <pane ySplit="4" topLeftCell="A101" activePane="bottomLeft" state="frozenSplit"/>
      <selection pane="bottomLeft" activeCell="D108" sqref="D108"/>
      <selection activeCell="G170" sqref="G170"/>
    </sheetView>
  </sheetViews>
  <sheetFormatPr defaultColWidth="9.140625" defaultRowHeight="12.75" outlineLevelRow="1"/>
  <cols>
    <col min="1" max="1" width="11.7109375" style="39" customWidth="1"/>
    <col min="2" max="2" width="12.28515625" style="39" customWidth="1"/>
    <col min="3" max="3" width="11.140625" style="39" customWidth="1"/>
    <col min="4" max="4" width="10.42578125" style="39" customWidth="1"/>
    <col min="5" max="5" width="12.5703125" style="39" customWidth="1"/>
    <col min="6" max="6" width="9.7109375" style="39" customWidth="1"/>
    <col min="7" max="7" width="12.7109375" style="39" customWidth="1"/>
    <col min="8" max="8" width="11.140625" style="39" customWidth="1"/>
    <col min="9" max="9" width="12" style="39" customWidth="1"/>
    <col min="10" max="10" width="11.7109375" style="39" customWidth="1"/>
    <col min="11" max="11" width="10.28515625" style="39" customWidth="1"/>
    <col min="12" max="12" width="10" style="39" customWidth="1"/>
    <col min="13" max="13" width="8.42578125" style="39" customWidth="1"/>
    <col min="14" max="14" width="12.85546875" style="39" customWidth="1"/>
    <col min="15" max="16" width="10.5703125" style="39" customWidth="1"/>
    <col min="17" max="17" width="9.5703125" style="39" customWidth="1"/>
    <col min="18" max="18" width="11" style="39" customWidth="1"/>
    <col min="19" max="16384" width="9.140625" style="39"/>
  </cols>
  <sheetData>
    <row r="1" spans="1:20" s="38" customFormat="1" ht="8.25" customHeight="1">
      <c r="A1" s="251"/>
      <c r="B1" s="252"/>
      <c r="C1" s="252"/>
      <c r="D1" s="252"/>
      <c r="E1" s="252"/>
      <c r="F1" s="252"/>
      <c r="G1" s="252"/>
      <c r="H1" s="252"/>
      <c r="I1" s="252"/>
      <c r="J1" s="252"/>
      <c r="K1" s="252"/>
      <c r="L1" s="252"/>
      <c r="M1" s="252"/>
      <c r="N1" s="253"/>
    </row>
    <row r="2" spans="1:20" s="38" customFormat="1" ht="17.25" customHeight="1">
      <c r="A2" s="254"/>
      <c r="B2" s="152"/>
      <c r="C2" s="152"/>
      <c r="D2" s="152"/>
      <c r="E2" s="152"/>
      <c r="F2" s="152"/>
      <c r="G2" s="152"/>
      <c r="H2" s="152"/>
      <c r="I2" s="152"/>
      <c r="J2" s="152"/>
      <c r="K2" s="152"/>
      <c r="L2" s="152"/>
      <c r="M2" s="152"/>
      <c r="N2" s="255"/>
    </row>
    <row r="3" spans="1:20" ht="15.75">
      <c r="A3" s="256" t="s">
        <v>73</v>
      </c>
      <c r="B3" s="257" t="s">
        <v>74</v>
      </c>
      <c r="C3" s="258">
        <v>2</v>
      </c>
      <c r="D3" s="258"/>
      <c r="E3" s="259" t="s">
        <v>75</v>
      </c>
      <c r="F3" s="260">
        <f>C8</f>
        <v>0</v>
      </c>
      <c r="G3" s="258"/>
      <c r="H3" s="258"/>
      <c r="I3" s="258"/>
      <c r="J3" s="257" t="s">
        <v>76</v>
      </c>
      <c r="K3" s="287">
        <f>N242</f>
        <v>0</v>
      </c>
      <c r="L3" s="261"/>
      <c r="M3" s="257" t="s">
        <v>77</v>
      </c>
      <c r="N3" s="288">
        <f>H7</f>
        <v>0</v>
      </c>
      <c r="O3" s="75"/>
      <c r="P3" s="75"/>
      <c r="Q3" s="75"/>
      <c r="R3" s="75"/>
      <c r="S3" s="38"/>
      <c r="T3" s="38"/>
    </row>
    <row r="4" spans="1:20" s="38" customFormat="1" ht="15.75">
      <c r="A4" s="262">
        <f>C7</f>
        <v>0</v>
      </c>
      <c r="B4" s="153"/>
      <c r="C4" s="286">
        <f>IF('Year 1'!E4=0,0,'Year 1'!E4+1)</f>
        <v>44378</v>
      </c>
      <c r="D4" s="154" t="s">
        <v>78</v>
      </c>
      <c r="E4" s="286">
        <f>IF(C4=0,0,DATE(YEAR(C4)+1,MONTH(C4),DAY(C4)-1))</f>
        <v>44742</v>
      </c>
      <c r="F4" s="155"/>
      <c r="G4" s="155"/>
      <c r="H4" s="155"/>
      <c r="I4" s="155"/>
      <c r="J4" s="257" t="s">
        <v>79</v>
      </c>
      <c r="K4" s="287">
        <f>N244</f>
        <v>0</v>
      </c>
      <c r="L4" s="261"/>
      <c r="M4" s="257" t="s">
        <v>80</v>
      </c>
      <c r="N4" s="289">
        <f>IF(N3=0,0,IF(H8=1,N3-K3,N3-K4))</f>
        <v>0</v>
      </c>
      <c r="O4" s="75"/>
      <c r="P4" s="75"/>
      <c r="Q4" s="75"/>
      <c r="R4" s="75"/>
      <c r="S4" s="40"/>
      <c r="T4" s="40"/>
    </row>
    <row r="5" spans="1:20" s="38" customFormat="1">
      <c r="A5" s="308" t="s">
        <v>81</v>
      </c>
      <c r="B5" s="263"/>
      <c r="C5" s="263"/>
      <c r="D5" s="264"/>
      <c r="E5" s="264"/>
      <c r="F5" s="264"/>
      <c r="G5" s="264"/>
      <c r="H5" s="264"/>
      <c r="I5" s="264"/>
      <c r="J5" s="264"/>
      <c r="K5" s="264"/>
      <c r="L5" s="263"/>
      <c r="M5" s="263"/>
      <c r="N5" s="265"/>
      <c r="O5" s="75"/>
      <c r="P5" s="75"/>
      <c r="Q5" s="75"/>
      <c r="R5" s="75"/>
      <c r="S5" s="40"/>
      <c r="T5" s="40"/>
    </row>
    <row r="6" spans="1:20" s="38" customFormat="1">
      <c r="A6" s="156"/>
      <c r="B6" s="157"/>
      <c r="C6" s="157"/>
      <c r="D6" s="157"/>
      <c r="E6" s="157"/>
      <c r="F6" s="157"/>
      <c r="G6" s="157"/>
      <c r="H6" s="157"/>
      <c r="I6" s="157"/>
      <c r="J6" s="157"/>
      <c r="K6" s="157"/>
      <c r="L6" s="157"/>
      <c r="M6" s="157"/>
      <c r="N6" s="158"/>
      <c r="O6" s="75"/>
      <c r="P6" s="75"/>
      <c r="Q6" s="75"/>
      <c r="R6" s="75"/>
      <c r="S6" s="40"/>
      <c r="T6" s="40"/>
    </row>
    <row r="7" spans="1:20" s="38" customFormat="1">
      <c r="A7" s="156"/>
      <c r="B7" s="159" t="s">
        <v>82</v>
      </c>
      <c r="C7" s="160">
        <f>'Year 1'!C7</f>
        <v>0</v>
      </c>
      <c r="D7" s="157"/>
      <c r="E7" s="161"/>
      <c r="F7" s="162"/>
      <c r="G7" s="163" t="s">
        <v>83</v>
      </c>
      <c r="H7" s="160">
        <f>'Year 1'!H7</f>
        <v>0</v>
      </c>
      <c r="I7" s="157"/>
      <c r="J7" s="164" t="s">
        <v>84</v>
      </c>
      <c r="K7" s="157"/>
      <c r="L7" s="162"/>
      <c r="M7" s="157"/>
      <c r="N7" s="158"/>
      <c r="O7" s="75"/>
      <c r="P7" s="75"/>
      <c r="Q7" s="75"/>
      <c r="R7" s="75"/>
      <c r="S7" s="40"/>
      <c r="T7" s="40"/>
    </row>
    <row r="8" spans="1:20" s="38" customFormat="1">
      <c r="A8" s="156"/>
      <c r="B8" s="159" t="s">
        <v>85</v>
      </c>
      <c r="C8" s="160">
        <f>'Year 1'!C8</f>
        <v>0</v>
      </c>
      <c r="D8" s="162"/>
      <c r="E8" s="157"/>
      <c r="F8" s="162"/>
      <c r="G8" s="163" t="s">
        <v>86</v>
      </c>
      <c r="H8" s="160">
        <f>'Year 1'!H8</f>
        <v>0</v>
      </c>
      <c r="I8" s="157"/>
      <c r="J8" s="160" t="s">
        <v>87</v>
      </c>
      <c r="K8" s="165" t="s">
        <v>88</v>
      </c>
      <c r="L8" s="157"/>
      <c r="M8" s="157"/>
      <c r="N8" s="158"/>
      <c r="O8" s="75"/>
      <c r="P8" s="75"/>
      <c r="Q8" s="75"/>
      <c r="R8" s="75"/>
      <c r="S8" s="40"/>
      <c r="T8" s="40"/>
    </row>
    <row r="9" spans="1:20" s="38" customFormat="1">
      <c r="A9" s="156"/>
      <c r="B9" s="166" t="s">
        <v>89</v>
      </c>
      <c r="C9" s="167">
        <f>'Year 1'!C9</f>
        <v>44013</v>
      </c>
      <c r="D9" s="162"/>
      <c r="E9" s="157"/>
      <c r="F9" s="162"/>
      <c r="G9" s="157"/>
      <c r="H9" s="162"/>
      <c r="I9" s="157"/>
      <c r="J9" s="160" t="s">
        <v>90</v>
      </c>
      <c r="K9" s="165" t="s">
        <v>91</v>
      </c>
      <c r="L9" s="157"/>
      <c r="M9" s="157"/>
      <c r="N9" s="158"/>
      <c r="O9" s="75"/>
      <c r="P9" s="75"/>
      <c r="Q9" s="75"/>
      <c r="R9" s="75"/>
      <c r="S9" s="40"/>
      <c r="T9" s="40"/>
    </row>
    <row r="10" spans="1:20" s="38" customFormat="1">
      <c r="A10" s="156"/>
      <c r="B10" s="166"/>
      <c r="C10" s="161"/>
      <c r="D10" s="162"/>
      <c r="E10" s="157"/>
      <c r="F10" s="162"/>
      <c r="G10" s="157"/>
      <c r="H10" s="162"/>
      <c r="I10" s="157"/>
      <c r="J10" s="160"/>
      <c r="K10" s="165"/>
      <c r="L10" s="157"/>
      <c r="M10" s="157"/>
      <c r="N10" s="158"/>
      <c r="O10" s="75"/>
      <c r="P10" s="75"/>
      <c r="Q10" s="75"/>
      <c r="R10" s="75"/>
      <c r="S10" s="40"/>
      <c r="T10" s="40"/>
    </row>
    <row r="11" spans="1:20" s="38" customFormat="1">
      <c r="A11" s="308" t="s">
        <v>92</v>
      </c>
      <c r="B11" s="263"/>
      <c r="C11" s="263"/>
      <c r="D11" s="264"/>
      <c r="E11" s="264"/>
      <c r="F11" s="264"/>
      <c r="G11" s="264"/>
      <c r="H11" s="264"/>
      <c r="I11" s="264"/>
      <c r="J11" s="264"/>
      <c r="K11" s="264"/>
      <c r="L11" s="263"/>
      <c r="M11" s="263"/>
      <c r="N11" s="265"/>
      <c r="O11" s="41"/>
      <c r="P11" s="42"/>
      <c r="Q11" s="43"/>
      <c r="R11" s="41"/>
      <c r="S11" s="42"/>
    </row>
    <row r="12" spans="1:20" s="38" customFormat="1">
      <c r="A12" s="168"/>
      <c r="B12" s="163" t="s">
        <v>93</v>
      </c>
      <c r="C12" s="95"/>
      <c r="D12" s="95"/>
      <c r="E12" s="95"/>
      <c r="F12" s="169"/>
      <c r="G12" s="95"/>
      <c r="H12" s="95"/>
      <c r="I12" s="95"/>
      <c r="J12" s="95"/>
      <c r="K12" s="169"/>
      <c r="L12" s="95"/>
      <c r="M12" s="95"/>
      <c r="N12" s="170"/>
      <c r="O12" s="41"/>
      <c r="P12" s="42"/>
      <c r="Q12" s="43"/>
      <c r="R12" s="41"/>
      <c r="S12" s="42"/>
    </row>
    <row r="13" spans="1:20" s="38" customFormat="1">
      <c r="A13" s="168" t="s">
        <v>94</v>
      </c>
      <c r="B13" s="159"/>
      <c r="C13" s="95"/>
      <c r="D13" s="95"/>
      <c r="E13" s="95"/>
      <c r="F13" s="169"/>
      <c r="G13" s="95"/>
      <c r="H13" s="95"/>
      <c r="I13" s="95"/>
      <c r="J13" s="95"/>
      <c r="K13" s="169"/>
      <c r="L13" s="95"/>
      <c r="M13" s="95"/>
      <c r="N13" s="170"/>
      <c r="O13" s="41"/>
      <c r="P13" s="42"/>
      <c r="Q13" s="43"/>
      <c r="R13" s="41"/>
      <c r="S13" s="42"/>
    </row>
    <row r="14" spans="1:20" s="38" customFormat="1" ht="25.5">
      <c r="A14" s="171" t="s">
        <v>95</v>
      </c>
      <c r="B14" s="172" t="s">
        <v>96</v>
      </c>
      <c r="C14" s="169" t="s">
        <v>97</v>
      </c>
      <c r="D14" s="169" t="s">
        <v>98</v>
      </c>
      <c r="E14" s="169" t="s">
        <v>99</v>
      </c>
      <c r="F14" s="169" t="s">
        <v>100</v>
      </c>
      <c r="G14" s="169" t="s">
        <v>101</v>
      </c>
      <c r="H14" s="169" t="s">
        <v>102</v>
      </c>
      <c r="I14" s="169"/>
      <c r="J14" s="173" t="s">
        <v>56</v>
      </c>
      <c r="K14" s="173" t="s">
        <v>103</v>
      </c>
      <c r="L14" s="173" t="s">
        <v>104</v>
      </c>
      <c r="M14" s="173" t="s">
        <v>105</v>
      </c>
      <c r="N14" s="174" t="s">
        <v>40</v>
      </c>
      <c r="O14" s="44"/>
      <c r="P14" s="1"/>
      <c r="Q14" s="45"/>
      <c r="R14" s="45"/>
      <c r="S14" s="1"/>
    </row>
    <row r="15" spans="1:20" s="38" customFormat="1">
      <c r="A15" s="156">
        <f>'Year 1'!A15</f>
        <v>0</v>
      </c>
      <c r="B15" s="157">
        <f>'Year 1'!B15</f>
        <v>0</v>
      </c>
      <c r="C15" s="162">
        <f>'Year 1'!C15</f>
        <v>0</v>
      </c>
      <c r="D15" s="134">
        <f>'Year 1'!D15</f>
        <v>0</v>
      </c>
      <c r="E15" s="175">
        <f>'Year 1'!E15</f>
        <v>0</v>
      </c>
      <c r="F15" s="134">
        <f>'Year 1'!F15</f>
        <v>1</v>
      </c>
      <c r="G15" s="175">
        <f>'Year 1'!G15</f>
        <v>0.04</v>
      </c>
      <c r="H15" s="175">
        <f>'Year 1'!H15</f>
        <v>0.02</v>
      </c>
      <c r="I15" s="176"/>
      <c r="J15" s="64">
        <f>ROUND((C15*12)*(1+G15),0)*((1+H15)^($C$3-1))</f>
        <v>0</v>
      </c>
      <c r="K15" s="63">
        <f>E15*D15</f>
        <v>0</v>
      </c>
      <c r="L15" s="177">
        <f>IF($M$106="No",ROUND(J15*(K15/12),0),IF(J15&gt;$M$107,ROUND($M$107*(K15/12),0),ROUND(J15*(K15/12),0)))</f>
        <v>0</v>
      </c>
      <c r="M15" s="177">
        <f>IF(ISBLANK(F15),0,ROUND(INDEX($D$106:$D$111,F15)*L15/100,0))</f>
        <v>0</v>
      </c>
      <c r="N15" s="178">
        <f>L15+M15</f>
        <v>0</v>
      </c>
      <c r="O15" s="41"/>
      <c r="P15" s="41"/>
      <c r="Q15" s="42"/>
      <c r="R15" s="43"/>
      <c r="S15" s="43"/>
    </row>
    <row r="16" spans="1:20" s="38" customFormat="1">
      <c r="A16" s="156">
        <f>'Year 1'!A16</f>
        <v>0</v>
      </c>
      <c r="B16" s="157">
        <f>'Year 1'!B16</f>
        <v>0</v>
      </c>
      <c r="C16" s="162">
        <f>'Year 1'!C16</f>
        <v>0</v>
      </c>
      <c r="D16" s="134">
        <f>'Year 1'!D16</f>
        <v>0</v>
      </c>
      <c r="E16" s="175">
        <f>'Year 1'!E16</f>
        <v>0</v>
      </c>
      <c r="F16" s="134">
        <f>'Year 1'!F16</f>
        <v>1</v>
      </c>
      <c r="G16" s="175">
        <f>'Year 1'!G16</f>
        <v>0.04</v>
      </c>
      <c r="H16" s="175">
        <f>'Year 1'!H16</f>
        <v>0.02</v>
      </c>
      <c r="I16" s="176"/>
      <c r="J16" s="64">
        <f t="shared" ref="J16:J33" si="0">ROUND((C16*12)*(1+G16),0)*((1+H16)^($C$3-1))</f>
        <v>0</v>
      </c>
      <c r="K16" s="63">
        <f t="shared" ref="K16:K33" si="1">E16*D16</f>
        <v>0</v>
      </c>
      <c r="L16" s="177">
        <f t="shared" ref="L16:L33" si="2">IF($M$106="No",ROUND(J16*(K16/12),0),IF(J16&gt;$M$107,ROUND($M$107*(K16/12),0),ROUND(J16*(K16/12),0)))</f>
        <v>0</v>
      </c>
      <c r="M16" s="177">
        <f t="shared" ref="M16:M33" si="3">IF(ISBLANK(F16),0,ROUND(INDEX($D$106:$D$111,F16)*L16/100,0))</f>
        <v>0</v>
      </c>
      <c r="N16" s="178">
        <f t="shared" ref="N16:N33" si="4">L16+M16</f>
        <v>0</v>
      </c>
      <c r="O16" s="41"/>
      <c r="P16" s="41"/>
      <c r="Q16" s="42"/>
      <c r="R16" s="43"/>
      <c r="S16" s="43"/>
    </row>
    <row r="17" spans="1:19" s="38" customFormat="1">
      <c r="A17" s="156">
        <f>'Year 1'!A17</f>
        <v>0</v>
      </c>
      <c r="B17" s="157">
        <f>'Year 1'!B17</f>
        <v>0</v>
      </c>
      <c r="C17" s="162">
        <f>'Year 1'!C17</f>
        <v>0</v>
      </c>
      <c r="D17" s="134">
        <f>'Year 1'!D17</f>
        <v>0</v>
      </c>
      <c r="E17" s="175">
        <f>'Year 1'!E17</f>
        <v>0</v>
      </c>
      <c r="F17" s="134">
        <f>'Year 1'!F17</f>
        <v>1</v>
      </c>
      <c r="G17" s="175">
        <f>'Year 1'!G17</f>
        <v>0.04</v>
      </c>
      <c r="H17" s="175">
        <f>'Year 1'!H17</f>
        <v>0.02</v>
      </c>
      <c r="I17" s="176"/>
      <c r="J17" s="64">
        <f t="shared" si="0"/>
        <v>0</v>
      </c>
      <c r="K17" s="63">
        <f t="shared" si="1"/>
        <v>0</v>
      </c>
      <c r="L17" s="177">
        <f t="shared" si="2"/>
        <v>0</v>
      </c>
      <c r="M17" s="177">
        <f t="shared" si="3"/>
        <v>0</v>
      </c>
      <c r="N17" s="178">
        <f t="shared" si="4"/>
        <v>0</v>
      </c>
      <c r="O17" s="41"/>
      <c r="P17" s="41"/>
      <c r="Q17" s="42"/>
      <c r="R17" s="43"/>
      <c r="S17" s="43"/>
    </row>
    <row r="18" spans="1:19" s="38" customFormat="1">
      <c r="A18" s="156">
        <f>'Year 1'!A18</f>
        <v>0</v>
      </c>
      <c r="B18" s="157">
        <f>'Year 1'!B18</f>
        <v>0</v>
      </c>
      <c r="C18" s="162">
        <f>'Year 1'!C18</f>
        <v>0</v>
      </c>
      <c r="D18" s="134">
        <f>'Year 1'!D18</f>
        <v>0</v>
      </c>
      <c r="E18" s="175">
        <f>'Year 1'!E18</f>
        <v>0</v>
      </c>
      <c r="F18" s="134">
        <f>'Year 1'!F18</f>
        <v>1</v>
      </c>
      <c r="G18" s="175">
        <f>'Year 1'!G18</f>
        <v>0.04</v>
      </c>
      <c r="H18" s="175">
        <f>'Year 1'!H18</f>
        <v>0.02</v>
      </c>
      <c r="I18" s="176"/>
      <c r="J18" s="64">
        <f t="shared" si="0"/>
        <v>0</v>
      </c>
      <c r="K18" s="63">
        <f t="shared" si="1"/>
        <v>0</v>
      </c>
      <c r="L18" s="177">
        <f t="shared" si="2"/>
        <v>0</v>
      </c>
      <c r="M18" s="177">
        <f t="shared" si="3"/>
        <v>0</v>
      </c>
      <c r="N18" s="178">
        <f t="shared" si="4"/>
        <v>0</v>
      </c>
      <c r="O18" s="41"/>
      <c r="P18" s="41"/>
      <c r="Q18" s="42"/>
      <c r="R18" s="43"/>
      <c r="S18" s="43"/>
    </row>
    <row r="19" spans="1:19" s="38" customFormat="1">
      <c r="A19" s="156">
        <f>'Year 1'!A19</f>
        <v>0</v>
      </c>
      <c r="B19" s="157">
        <f>'Year 1'!B19</f>
        <v>0</v>
      </c>
      <c r="C19" s="162">
        <f>'Year 1'!C19</f>
        <v>0</v>
      </c>
      <c r="D19" s="134">
        <f>'Year 1'!D19</f>
        <v>0</v>
      </c>
      <c r="E19" s="175">
        <f>'Year 1'!E19</f>
        <v>0</v>
      </c>
      <c r="F19" s="134">
        <f>'Year 1'!F19</f>
        <v>1</v>
      </c>
      <c r="G19" s="175">
        <f>'Year 1'!G19</f>
        <v>0.04</v>
      </c>
      <c r="H19" s="175">
        <f>'Year 1'!H19</f>
        <v>0.02</v>
      </c>
      <c r="I19" s="176"/>
      <c r="J19" s="64">
        <f t="shared" si="0"/>
        <v>0</v>
      </c>
      <c r="K19" s="63">
        <f t="shared" si="1"/>
        <v>0</v>
      </c>
      <c r="L19" s="177">
        <f t="shared" si="2"/>
        <v>0</v>
      </c>
      <c r="M19" s="177">
        <f t="shared" si="3"/>
        <v>0</v>
      </c>
      <c r="N19" s="178">
        <f t="shared" si="4"/>
        <v>0</v>
      </c>
      <c r="O19" s="41"/>
      <c r="P19" s="41"/>
      <c r="Q19" s="42"/>
      <c r="R19" s="43"/>
      <c r="S19" s="43"/>
    </row>
    <row r="20" spans="1:19" s="38" customFormat="1">
      <c r="A20" s="156">
        <f>'Year 1'!A20</f>
        <v>0</v>
      </c>
      <c r="B20" s="157">
        <f>'Year 1'!B20</f>
        <v>0</v>
      </c>
      <c r="C20" s="162">
        <f>'Year 1'!C20</f>
        <v>0</v>
      </c>
      <c r="D20" s="134">
        <f>'Year 1'!D20</f>
        <v>0</v>
      </c>
      <c r="E20" s="175">
        <f>'Year 1'!E20</f>
        <v>0</v>
      </c>
      <c r="F20" s="134">
        <f>'Year 1'!F20</f>
        <v>1</v>
      </c>
      <c r="G20" s="175">
        <f>'Year 1'!G20</f>
        <v>0.04</v>
      </c>
      <c r="H20" s="175">
        <f>'Year 1'!H20</f>
        <v>0.02</v>
      </c>
      <c r="I20" s="176"/>
      <c r="J20" s="64">
        <f t="shared" si="0"/>
        <v>0</v>
      </c>
      <c r="K20" s="63">
        <f t="shared" si="1"/>
        <v>0</v>
      </c>
      <c r="L20" s="177">
        <f t="shared" si="2"/>
        <v>0</v>
      </c>
      <c r="M20" s="177">
        <f t="shared" si="3"/>
        <v>0</v>
      </c>
      <c r="N20" s="178">
        <f t="shared" si="4"/>
        <v>0</v>
      </c>
      <c r="O20" s="41"/>
      <c r="P20" s="41"/>
      <c r="Q20" s="42"/>
      <c r="R20" s="43"/>
      <c r="S20" s="43"/>
    </row>
    <row r="21" spans="1:19" s="38" customFormat="1" hidden="1" outlineLevel="1">
      <c r="A21" s="156">
        <f>'Year 1'!A21</f>
        <v>0</v>
      </c>
      <c r="B21" s="157">
        <f>'Year 1'!B21</f>
        <v>0</v>
      </c>
      <c r="C21" s="162">
        <f>'Year 1'!C21</f>
        <v>0</v>
      </c>
      <c r="D21" s="134">
        <f>'Year 1'!D21</f>
        <v>0</v>
      </c>
      <c r="E21" s="175">
        <f>'Year 1'!E21</f>
        <v>0</v>
      </c>
      <c r="F21" s="134">
        <f>'Year 1'!F21</f>
        <v>1</v>
      </c>
      <c r="G21" s="175">
        <f>'Year 1'!G21</f>
        <v>0.04</v>
      </c>
      <c r="H21" s="175">
        <f>'Year 1'!H21</f>
        <v>0.02</v>
      </c>
      <c r="I21" s="176"/>
      <c r="J21" s="64">
        <f t="shared" si="0"/>
        <v>0</v>
      </c>
      <c r="K21" s="63">
        <f t="shared" si="1"/>
        <v>0</v>
      </c>
      <c r="L21" s="177">
        <f t="shared" si="2"/>
        <v>0</v>
      </c>
      <c r="M21" s="177">
        <f t="shared" si="3"/>
        <v>0</v>
      </c>
      <c r="N21" s="178">
        <f t="shared" si="4"/>
        <v>0</v>
      </c>
      <c r="O21" s="41"/>
      <c r="P21" s="41"/>
      <c r="Q21" s="42"/>
      <c r="R21" s="43"/>
      <c r="S21" s="43"/>
    </row>
    <row r="22" spans="1:19" s="38" customFormat="1" hidden="1" outlineLevel="1">
      <c r="A22" s="156">
        <f>'Year 1'!A22</f>
        <v>0</v>
      </c>
      <c r="B22" s="157">
        <f>'Year 1'!B22</f>
        <v>0</v>
      </c>
      <c r="C22" s="162">
        <f>'Year 1'!C22</f>
        <v>0</v>
      </c>
      <c r="D22" s="134">
        <f>'Year 1'!D22</f>
        <v>0</v>
      </c>
      <c r="E22" s="175">
        <f>'Year 1'!E22</f>
        <v>0</v>
      </c>
      <c r="F22" s="134">
        <f>'Year 1'!F22</f>
        <v>1</v>
      </c>
      <c r="G22" s="175">
        <f>'Year 1'!G22</f>
        <v>0.04</v>
      </c>
      <c r="H22" s="175">
        <f>'Year 1'!H22</f>
        <v>0.02</v>
      </c>
      <c r="I22" s="176"/>
      <c r="J22" s="64">
        <f t="shared" si="0"/>
        <v>0</v>
      </c>
      <c r="K22" s="63">
        <f t="shared" si="1"/>
        <v>0</v>
      </c>
      <c r="L22" s="177">
        <f t="shared" si="2"/>
        <v>0</v>
      </c>
      <c r="M22" s="177">
        <f t="shared" si="3"/>
        <v>0</v>
      </c>
      <c r="N22" s="178">
        <f t="shared" si="4"/>
        <v>0</v>
      </c>
      <c r="O22" s="41"/>
      <c r="P22" s="41"/>
      <c r="Q22" s="42"/>
      <c r="R22" s="43"/>
      <c r="S22" s="43"/>
    </row>
    <row r="23" spans="1:19" s="38" customFormat="1" hidden="1" outlineLevel="1">
      <c r="A23" s="156">
        <f>'Year 1'!A23</f>
        <v>0</v>
      </c>
      <c r="B23" s="157">
        <f>'Year 1'!B23</f>
        <v>0</v>
      </c>
      <c r="C23" s="162">
        <f>'Year 1'!C23</f>
        <v>0</v>
      </c>
      <c r="D23" s="134">
        <f>'Year 1'!D23</f>
        <v>0</v>
      </c>
      <c r="E23" s="175">
        <f>'Year 1'!E23</f>
        <v>0</v>
      </c>
      <c r="F23" s="134">
        <f>'Year 1'!F23</f>
        <v>1</v>
      </c>
      <c r="G23" s="175">
        <f>'Year 1'!G23</f>
        <v>0.04</v>
      </c>
      <c r="H23" s="175">
        <f>'Year 1'!H23</f>
        <v>0.02</v>
      </c>
      <c r="I23" s="176"/>
      <c r="J23" s="64">
        <f t="shared" si="0"/>
        <v>0</v>
      </c>
      <c r="K23" s="63">
        <f t="shared" si="1"/>
        <v>0</v>
      </c>
      <c r="L23" s="177">
        <f t="shared" si="2"/>
        <v>0</v>
      </c>
      <c r="M23" s="177">
        <f t="shared" si="3"/>
        <v>0</v>
      </c>
      <c r="N23" s="178">
        <f t="shared" si="4"/>
        <v>0</v>
      </c>
      <c r="O23" s="41"/>
      <c r="P23" s="41"/>
      <c r="Q23" s="42"/>
      <c r="R23" s="43"/>
      <c r="S23" s="43"/>
    </row>
    <row r="24" spans="1:19" s="38" customFormat="1" hidden="1" outlineLevel="1">
      <c r="A24" s="156">
        <f>'Year 1'!A24</f>
        <v>0</v>
      </c>
      <c r="B24" s="157">
        <f>'Year 1'!B24</f>
        <v>0</v>
      </c>
      <c r="C24" s="162">
        <f>'Year 1'!C24</f>
        <v>0</v>
      </c>
      <c r="D24" s="134">
        <f>'Year 1'!D24</f>
        <v>0</v>
      </c>
      <c r="E24" s="175">
        <f>'Year 1'!E24</f>
        <v>0</v>
      </c>
      <c r="F24" s="134">
        <f>'Year 1'!F24</f>
        <v>1</v>
      </c>
      <c r="G24" s="175">
        <f>'Year 1'!G24</f>
        <v>0.04</v>
      </c>
      <c r="H24" s="175">
        <f>'Year 1'!H24</f>
        <v>0.02</v>
      </c>
      <c r="I24" s="176"/>
      <c r="J24" s="64">
        <f t="shared" si="0"/>
        <v>0</v>
      </c>
      <c r="K24" s="63">
        <f t="shared" si="1"/>
        <v>0</v>
      </c>
      <c r="L24" s="177">
        <f t="shared" si="2"/>
        <v>0</v>
      </c>
      <c r="M24" s="177">
        <f t="shared" si="3"/>
        <v>0</v>
      </c>
      <c r="N24" s="178">
        <f t="shared" si="4"/>
        <v>0</v>
      </c>
      <c r="O24" s="41"/>
      <c r="P24" s="41"/>
      <c r="Q24" s="42"/>
      <c r="R24" s="43"/>
      <c r="S24" s="43"/>
    </row>
    <row r="25" spans="1:19" s="38" customFormat="1" hidden="1" outlineLevel="1">
      <c r="A25" s="156">
        <f>'Year 1'!A25</f>
        <v>0</v>
      </c>
      <c r="B25" s="157">
        <f>'Year 1'!B25</f>
        <v>0</v>
      </c>
      <c r="C25" s="162">
        <f>'Year 1'!C25</f>
        <v>0</v>
      </c>
      <c r="D25" s="134">
        <f>'Year 1'!D25</f>
        <v>0</v>
      </c>
      <c r="E25" s="175">
        <f>'Year 1'!E25</f>
        <v>0</v>
      </c>
      <c r="F25" s="134">
        <f>'Year 1'!F25</f>
        <v>1</v>
      </c>
      <c r="G25" s="175">
        <f>'Year 1'!G25</f>
        <v>0.04</v>
      </c>
      <c r="H25" s="175">
        <f>'Year 1'!H25</f>
        <v>0.02</v>
      </c>
      <c r="I25" s="176"/>
      <c r="J25" s="64">
        <f t="shared" si="0"/>
        <v>0</v>
      </c>
      <c r="K25" s="63">
        <f t="shared" si="1"/>
        <v>0</v>
      </c>
      <c r="L25" s="177">
        <f t="shared" si="2"/>
        <v>0</v>
      </c>
      <c r="M25" s="177">
        <f t="shared" si="3"/>
        <v>0</v>
      </c>
      <c r="N25" s="178">
        <f t="shared" si="4"/>
        <v>0</v>
      </c>
      <c r="O25" s="41"/>
      <c r="P25" s="41"/>
      <c r="Q25" s="42"/>
      <c r="R25" s="43"/>
      <c r="S25" s="43"/>
    </row>
    <row r="26" spans="1:19" s="38" customFormat="1" hidden="1" outlineLevel="1">
      <c r="A26" s="156">
        <f>'Year 1'!A26</f>
        <v>0</v>
      </c>
      <c r="B26" s="157">
        <f>'Year 1'!B26</f>
        <v>0</v>
      </c>
      <c r="C26" s="162">
        <f>'Year 1'!C26</f>
        <v>0</v>
      </c>
      <c r="D26" s="134">
        <f>'Year 1'!D26</f>
        <v>0</v>
      </c>
      <c r="E26" s="175">
        <f>'Year 1'!E26</f>
        <v>0</v>
      </c>
      <c r="F26" s="134">
        <f>'Year 1'!F26</f>
        <v>1</v>
      </c>
      <c r="G26" s="175">
        <f>'Year 1'!G26</f>
        <v>0.04</v>
      </c>
      <c r="H26" s="175">
        <f>'Year 1'!H26</f>
        <v>0.02</v>
      </c>
      <c r="I26" s="176"/>
      <c r="J26" s="64">
        <f t="shared" si="0"/>
        <v>0</v>
      </c>
      <c r="K26" s="63">
        <f t="shared" si="1"/>
        <v>0</v>
      </c>
      <c r="L26" s="177">
        <f t="shared" si="2"/>
        <v>0</v>
      </c>
      <c r="M26" s="177">
        <f t="shared" si="3"/>
        <v>0</v>
      </c>
      <c r="N26" s="178">
        <f t="shared" si="4"/>
        <v>0</v>
      </c>
      <c r="O26" s="41"/>
      <c r="P26" s="41"/>
      <c r="Q26" s="42"/>
      <c r="R26" s="43"/>
      <c r="S26" s="43"/>
    </row>
    <row r="27" spans="1:19" s="38" customFormat="1" hidden="1" outlineLevel="1">
      <c r="A27" s="156">
        <f>'Year 1'!A27</f>
        <v>0</v>
      </c>
      <c r="B27" s="157">
        <f>'Year 1'!B27</f>
        <v>0</v>
      </c>
      <c r="C27" s="162">
        <f>'Year 1'!C27</f>
        <v>0</v>
      </c>
      <c r="D27" s="134">
        <f>'Year 1'!D27</f>
        <v>0</v>
      </c>
      <c r="E27" s="175">
        <f>'Year 1'!E27</f>
        <v>0</v>
      </c>
      <c r="F27" s="134">
        <f>'Year 1'!F27</f>
        <v>1</v>
      </c>
      <c r="G27" s="175">
        <f>'Year 1'!G27</f>
        <v>0.04</v>
      </c>
      <c r="H27" s="175">
        <f>'Year 1'!H27</f>
        <v>0.02</v>
      </c>
      <c r="I27" s="176"/>
      <c r="J27" s="64">
        <f t="shared" si="0"/>
        <v>0</v>
      </c>
      <c r="K27" s="63">
        <f t="shared" si="1"/>
        <v>0</v>
      </c>
      <c r="L27" s="177">
        <f t="shared" si="2"/>
        <v>0</v>
      </c>
      <c r="M27" s="177">
        <f t="shared" si="3"/>
        <v>0</v>
      </c>
      <c r="N27" s="178">
        <f t="shared" si="4"/>
        <v>0</v>
      </c>
      <c r="O27" s="41"/>
      <c r="P27" s="41"/>
      <c r="Q27" s="42"/>
      <c r="R27" s="43"/>
      <c r="S27" s="43"/>
    </row>
    <row r="28" spans="1:19" s="38" customFormat="1" hidden="1" outlineLevel="1">
      <c r="A28" s="156">
        <f>'Year 1'!A28</f>
        <v>0</v>
      </c>
      <c r="B28" s="157">
        <f>'Year 1'!B28</f>
        <v>0</v>
      </c>
      <c r="C28" s="162">
        <f>'Year 1'!C28</f>
        <v>0</v>
      </c>
      <c r="D28" s="134">
        <f>'Year 1'!D28</f>
        <v>0</v>
      </c>
      <c r="E28" s="175">
        <f>'Year 1'!E28</f>
        <v>0</v>
      </c>
      <c r="F28" s="134">
        <f>'Year 1'!F28</f>
        <v>1</v>
      </c>
      <c r="G28" s="175">
        <f>'Year 1'!G28</f>
        <v>0.04</v>
      </c>
      <c r="H28" s="175">
        <f>'Year 1'!H28</f>
        <v>0.02</v>
      </c>
      <c r="I28" s="176"/>
      <c r="J28" s="64">
        <f t="shared" si="0"/>
        <v>0</v>
      </c>
      <c r="K28" s="63">
        <f t="shared" si="1"/>
        <v>0</v>
      </c>
      <c r="L28" s="177">
        <f t="shared" si="2"/>
        <v>0</v>
      </c>
      <c r="M28" s="177">
        <f t="shared" si="3"/>
        <v>0</v>
      </c>
      <c r="N28" s="178">
        <f t="shared" si="4"/>
        <v>0</v>
      </c>
      <c r="O28" s="41"/>
      <c r="P28" s="41"/>
      <c r="Q28" s="42"/>
      <c r="R28" s="43"/>
      <c r="S28" s="43"/>
    </row>
    <row r="29" spans="1:19" s="38" customFormat="1" hidden="1" outlineLevel="1">
      <c r="A29" s="156">
        <f>'Year 1'!A29</f>
        <v>0</v>
      </c>
      <c r="B29" s="157">
        <f>'Year 1'!B29</f>
        <v>0</v>
      </c>
      <c r="C29" s="162">
        <f>'Year 1'!C29</f>
        <v>0</v>
      </c>
      <c r="D29" s="134">
        <f>'Year 1'!D29</f>
        <v>0</v>
      </c>
      <c r="E29" s="175">
        <f>'Year 1'!E29</f>
        <v>0</v>
      </c>
      <c r="F29" s="134">
        <f>'Year 1'!F29</f>
        <v>1</v>
      </c>
      <c r="G29" s="175">
        <f>'Year 1'!G29</f>
        <v>0.04</v>
      </c>
      <c r="H29" s="175">
        <f>'Year 1'!H29</f>
        <v>0.02</v>
      </c>
      <c r="I29" s="176"/>
      <c r="J29" s="64">
        <f t="shared" si="0"/>
        <v>0</v>
      </c>
      <c r="K29" s="63">
        <f t="shared" si="1"/>
        <v>0</v>
      </c>
      <c r="L29" s="177">
        <f t="shared" si="2"/>
        <v>0</v>
      </c>
      <c r="M29" s="177">
        <f t="shared" si="3"/>
        <v>0</v>
      </c>
      <c r="N29" s="178">
        <f t="shared" si="4"/>
        <v>0</v>
      </c>
      <c r="O29" s="41"/>
      <c r="P29" s="41"/>
      <c r="Q29" s="42"/>
      <c r="R29" s="43"/>
      <c r="S29" s="43"/>
    </row>
    <row r="30" spans="1:19" s="38" customFormat="1" hidden="1" outlineLevel="1">
      <c r="A30" s="156">
        <f>'Year 1'!A30</f>
        <v>0</v>
      </c>
      <c r="B30" s="157">
        <f>'Year 1'!B30</f>
        <v>0</v>
      </c>
      <c r="C30" s="162">
        <f>'Year 1'!C30</f>
        <v>0</v>
      </c>
      <c r="D30" s="134">
        <f>'Year 1'!D30</f>
        <v>0</v>
      </c>
      <c r="E30" s="175">
        <f>'Year 1'!E30</f>
        <v>0</v>
      </c>
      <c r="F30" s="134">
        <f>'Year 1'!F30</f>
        <v>1</v>
      </c>
      <c r="G30" s="175">
        <f>'Year 1'!G30</f>
        <v>0.04</v>
      </c>
      <c r="H30" s="175">
        <f>'Year 1'!H30</f>
        <v>0.02</v>
      </c>
      <c r="I30" s="176"/>
      <c r="J30" s="64">
        <f t="shared" si="0"/>
        <v>0</v>
      </c>
      <c r="K30" s="63">
        <f t="shared" si="1"/>
        <v>0</v>
      </c>
      <c r="L30" s="177">
        <f t="shared" si="2"/>
        <v>0</v>
      </c>
      <c r="M30" s="177">
        <f t="shared" si="3"/>
        <v>0</v>
      </c>
      <c r="N30" s="178">
        <f t="shared" si="4"/>
        <v>0</v>
      </c>
      <c r="O30" s="41"/>
      <c r="P30" s="41"/>
      <c r="Q30" s="42"/>
      <c r="R30" s="43"/>
      <c r="S30" s="43"/>
    </row>
    <row r="31" spans="1:19" s="38" customFormat="1" hidden="1" outlineLevel="1">
      <c r="A31" s="156">
        <f>'Year 1'!A31</f>
        <v>0</v>
      </c>
      <c r="B31" s="157">
        <f>'Year 1'!B31</f>
        <v>0</v>
      </c>
      <c r="C31" s="162">
        <f>'Year 1'!C31</f>
        <v>0</v>
      </c>
      <c r="D31" s="134">
        <f>'Year 1'!D31</f>
        <v>0</v>
      </c>
      <c r="E31" s="175">
        <f>'Year 1'!E31</f>
        <v>0</v>
      </c>
      <c r="F31" s="134">
        <f>'Year 1'!F31</f>
        <v>1</v>
      </c>
      <c r="G31" s="175">
        <f>'Year 1'!G31</f>
        <v>0.04</v>
      </c>
      <c r="H31" s="175">
        <f>'Year 1'!H31</f>
        <v>0.02</v>
      </c>
      <c r="I31" s="176"/>
      <c r="J31" s="64">
        <f t="shared" si="0"/>
        <v>0</v>
      </c>
      <c r="K31" s="63">
        <f t="shared" si="1"/>
        <v>0</v>
      </c>
      <c r="L31" s="177">
        <f t="shared" si="2"/>
        <v>0</v>
      </c>
      <c r="M31" s="177">
        <f t="shared" si="3"/>
        <v>0</v>
      </c>
      <c r="N31" s="178">
        <f t="shared" si="4"/>
        <v>0</v>
      </c>
      <c r="O31" s="41"/>
      <c r="P31" s="41"/>
      <c r="Q31" s="42"/>
      <c r="R31" s="43"/>
      <c r="S31" s="43"/>
    </row>
    <row r="32" spans="1:19" s="38" customFormat="1" hidden="1" outlineLevel="1">
      <c r="A32" s="156">
        <f>'Year 1'!A32</f>
        <v>0</v>
      </c>
      <c r="B32" s="157">
        <f>'Year 1'!B32</f>
        <v>0</v>
      </c>
      <c r="C32" s="162">
        <f>'Year 1'!C32</f>
        <v>0</v>
      </c>
      <c r="D32" s="134">
        <f>'Year 1'!D32</f>
        <v>0</v>
      </c>
      <c r="E32" s="175">
        <f>'Year 1'!E32</f>
        <v>0</v>
      </c>
      <c r="F32" s="134">
        <f>'Year 1'!F32</f>
        <v>1</v>
      </c>
      <c r="G32" s="175">
        <f>'Year 1'!G32</f>
        <v>0.04</v>
      </c>
      <c r="H32" s="175">
        <f>'Year 1'!H32</f>
        <v>0.02</v>
      </c>
      <c r="I32" s="176"/>
      <c r="J32" s="64">
        <f t="shared" si="0"/>
        <v>0</v>
      </c>
      <c r="K32" s="63">
        <f t="shared" si="1"/>
        <v>0</v>
      </c>
      <c r="L32" s="177">
        <f t="shared" si="2"/>
        <v>0</v>
      </c>
      <c r="M32" s="177">
        <f t="shared" si="3"/>
        <v>0</v>
      </c>
      <c r="N32" s="178">
        <f t="shared" si="4"/>
        <v>0</v>
      </c>
      <c r="O32" s="41"/>
      <c r="P32" s="41"/>
      <c r="Q32" s="42"/>
      <c r="R32" s="43"/>
      <c r="S32" s="43"/>
    </row>
    <row r="33" spans="1:19" s="38" customFormat="1" hidden="1" outlineLevel="1">
      <c r="A33" s="156">
        <f>'Year 1'!A33</f>
        <v>0</v>
      </c>
      <c r="B33" s="157">
        <f>'Year 1'!B33</f>
        <v>0</v>
      </c>
      <c r="C33" s="162">
        <f>'Year 1'!C33</f>
        <v>0</v>
      </c>
      <c r="D33" s="134">
        <f>'Year 1'!D33</f>
        <v>0</v>
      </c>
      <c r="E33" s="175">
        <f>'Year 1'!E33</f>
        <v>0</v>
      </c>
      <c r="F33" s="134">
        <f>'Year 1'!F33</f>
        <v>1</v>
      </c>
      <c r="G33" s="175">
        <f>'Year 1'!G33</f>
        <v>0.04</v>
      </c>
      <c r="H33" s="175">
        <f>'Year 1'!H33</f>
        <v>0.02</v>
      </c>
      <c r="I33" s="176"/>
      <c r="J33" s="64">
        <f t="shared" si="0"/>
        <v>0</v>
      </c>
      <c r="K33" s="63">
        <f t="shared" si="1"/>
        <v>0</v>
      </c>
      <c r="L33" s="177">
        <f t="shared" si="2"/>
        <v>0</v>
      </c>
      <c r="M33" s="177">
        <f t="shared" si="3"/>
        <v>0</v>
      </c>
      <c r="N33" s="178">
        <f t="shared" si="4"/>
        <v>0</v>
      </c>
      <c r="O33" s="41"/>
      <c r="P33" s="41"/>
      <c r="Q33" s="42"/>
      <c r="R33" s="43"/>
      <c r="S33" s="43"/>
    </row>
    <row r="34" spans="1:19" s="38" customFormat="1" collapsed="1">
      <c r="A34" s="179" t="s">
        <v>39</v>
      </c>
      <c r="B34" s="46"/>
      <c r="C34" s="46"/>
      <c r="D34" s="46"/>
      <c r="E34" s="47"/>
      <c r="F34" s="46"/>
      <c r="G34" s="47"/>
      <c r="H34" s="47"/>
      <c r="I34" s="48"/>
      <c r="J34" s="2" t="s">
        <v>106</v>
      </c>
      <c r="K34" s="2">
        <f>SUM(K15:K33)</f>
        <v>0</v>
      </c>
      <c r="L34" s="2">
        <f>SUM(L15:L33)</f>
        <v>0</v>
      </c>
      <c r="M34" s="2">
        <f>SUM(M15:M33)</f>
        <v>0</v>
      </c>
      <c r="N34" s="180">
        <f>SUM(N15:N33)</f>
        <v>0</v>
      </c>
      <c r="O34" s="41"/>
      <c r="P34" s="41"/>
      <c r="Q34" s="42"/>
      <c r="R34" s="43"/>
      <c r="S34" s="43"/>
    </row>
    <row r="35" spans="1:19" s="38" customFormat="1">
      <c r="A35" s="181" t="s">
        <v>107</v>
      </c>
      <c r="B35" s="134"/>
      <c r="C35" s="134"/>
      <c r="D35" s="134"/>
      <c r="E35" s="175"/>
      <c r="F35" s="134"/>
      <c r="G35" s="175"/>
      <c r="H35" s="175"/>
      <c r="I35" s="182"/>
      <c r="J35" s="6"/>
      <c r="K35" s="6"/>
      <c r="L35" s="6"/>
      <c r="M35" s="6"/>
      <c r="N35" s="174"/>
      <c r="O35" s="41"/>
      <c r="P35" s="41"/>
      <c r="Q35" s="42"/>
      <c r="R35" s="43"/>
      <c r="S35" s="43"/>
    </row>
    <row r="36" spans="1:19" s="38" customFormat="1">
      <c r="A36" s="171"/>
      <c r="B36" s="172"/>
      <c r="C36" s="169"/>
      <c r="D36" s="169"/>
      <c r="E36" s="169"/>
      <c r="F36" s="169"/>
      <c r="G36" s="169"/>
      <c r="H36" s="169"/>
      <c r="I36" s="169"/>
      <c r="J36" s="173"/>
      <c r="K36" s="173"/>
      <c r="L36" s="173"/>
      <c r="M36" s="173"/>
      <c r="N36" s="174"/>
      <c r="O36" s="41"/>
      <c r="P36" s="41"/>
      <c r="Q36" s="42"/>
      <c r="R36" s="43"/>
      <c r="S36" s="43"/>
    </row>
    <row r="37" spans="1:19" s="38" customFormat="1">
      <c r="A37" s="156">
        <f>'Year 1'!A37</f>
        <v>0</v>
      </c>
      <c r="B37" s="157">
        <f>'Year 1'!B37</f>
        <v>0</v>
      </c>
      <c r="C37" s="162">
        <f>'Year 1'!C37</f>
        <v>0</v>
      </c>
      <c r="D37" s="134">
        <f>'Year 1'!D37</f>
        <v>0</v>
      </c>
      <c r="E37" s="175">
        <f>'Year 1'!E37</f>
        <v>0</v>
      </c>
      <c r="F37" s="134">
        <f>'Year 1'!F37</f>
        <v>6</v>
      </c>
      <c r="G37" s="175">
        <f>'Year 1'!G37</f>
        <v>0.04</v>
      </c>
      <c r="H37" s="175">
        <f>'Year 1'!H37</f>
        <v>0.02</v>
      </c>
      <c r="I37" s="176"/>
      <c r="J37" s="64">
        <f t="shared" ref="J37:J48" si="5">ROUND((C37*12)*(1+G37),0)*((1+H37)^($C$3-1))</f>
        <v>0</v>
      </c>
      <c r="K37" s="63">
        <f t="shared" ref="K37:K48" si="6">E37*D37</f>
        <v>0</v>
      </c>
      <c r="L37" s="177">
        <f t="shared" ref="L37:L48" si="7">IF($M$106="No",ROUND(J37*(K37/12),0),IF(J37&gt;$M$107,ROUND($M$107*(K37/12),0),ROUND(J37*(K37/12),0)))</f>
        <v>0</v>
      </c>
      <c r="M37" s="177">
        <f t="shared" ref="M37:M48" si="8">IF(ISBLANK(F37),0,ROUND(INDEX($D$106:$D$111,F37)*L37/100,0))</f>
        <v>0</v>
      </c>
      <c r="N37" s="178">
        <f t="shared" ref="N37:N48" si="9">L37+M37</f>
        <v>0</v>
      </c>
      <c r="O37" s="41"/>
      <c r="P37" s="41"/>
      <c r="Q37" s="42"/>
      <c r="R37" s="43"/>
      <c r="S37" s="43"/>
    </row>
    <row r="38" spans="1:19" s="38" customFormat="1">
      <c r="A38" s="156">
        <f>'Year 1'!A38</f>
        <v>0</v>
      </c>
      <c r="B38" s="157">
        <f>'Year 1'!B38</f>
        <v>0</v>
      </c>
      <c r="C38" s="162">
        <f>'Year 1'!C38</f>
        <v>0</v>
      </c>
      <c r="D38" s="134">
        <f>'Year 1'!D38</f>
        <v>0</v>
      </c>
      <c r="E38" s="175">
        <f>'Year 1'!E38</f>
        <v>0</v>
      </c>
      <c r="F38" s="134">
        <f>'Year 1'!F38</f>
        <v>6</v>
      </c>
      <c r="G38" s="175">
        <f>'Year 1'!G38</f>
        <v>0.04</v>
      </c>
      <c r="H38" s="175">
        <f>'Year 1'!H38</f>
        <v>0.02</v>
      </c>
      <c r="I38" s="176"/>
      <c r="J38" s="64">
        <f t="shared" si="5"/>
        <v>0</v>
      </c>
      <c r="K38" s="63">
        <f t="shared" si="6"/>
        <v>0</v>
      </c>
      <c r="L38" s="177">
        <f t="shared" si="7"/>
        <v>0</v>
      </c>
      <c r="M38" s="177">
        <f t="shared" si="8"/>
        <v>0</v>
      </c>
      <c r="N38" s="178">
        <f t="shared" si="9"/>
        <v>0</v>
      </c>
      <c r="O38" s="41"/>
      <c r="P38" s="41"/>
      <c r="Q38" s="42"/>
      <c r="R38" s="43"/>
      <c r="S38" s="43"/>
    </row>
    <row r="39" spans="1:19" s="38" customFormat="1">
      <c r="A39" s="156">
        <f>'Year 1'!A39</f>
        <v>0</v>
      </c>
      <c r="B39" s="157">
        <f>'Year 1'!B39</f>
        <v>0</v>
      </c>
      <c r="C39" s="162">
        <f>'Year 1'!C39</f>
        <v>0</v>
      </c>
      <c r="D39" s="134">
        <f>'Year 1'!D39</f>
        <v>0</v>
      </c>
      <c r="E39" s="175">
        <f>'Year 1'!E39</f>
        <v>0</v>
      </c>
      <c r="F39" s="134">
        <f>'Year 1'!F39</f>
        <v>6</v>
      </c>
      <c r="G39" s="175">
        <f>'Year 1'!G39</f>
        <v>0.04</v>
      </c>
      <c r="H39" s="175">
        <f>'Year 1'!H39</f>
        <v>0.02</v>
      </c>
      <c r="I39" s="176"/>
      <c r="J39" s="64">
        <f t="shared" si="5"/>
        <v>0</v>
      </c>
      <c r="K39" s="63">
        <f t="shared" si="6"/>
        <v>0</v>
      </c>
      <c r="L39" s="177">
        <f t="shared" si="7"/>
        <v>0</v>
      </c>
      <c r="M39" s="177">
        <f t="shared" si="8"/>
        <v>0</v>
      </c>
      <c r="N39" s="178">
        <f t="shared" si="9"/>
        <v>0</v>
      </c>
      <c r="O39" s="41"/>
      <c r="P39" s="41"/>
      <c r="Q39" s="42"/>
      <c r="R39" s="43"/>
      <c r="S39" s="43"/>
    </row>
    <row r="40" spans="1:19" s="38" customFormat="1" hidden="1" outlineLevel="1">
      <c r="A40" s="156">
        <f>'Year 1'!A40</f>
        <v>0</v>
      </c>
      <c r="B40" s="157">
        <f>'Year 1'!B40</f>
        <v>0</v>
      </c>
      <c r="C40" s="162">
        <f>'Year 1'!C40</f>
        <v>0</v>
      </c>
      <c r="D40" s="134">
        <f>'Year 1'!D40</f>
        <v>0</v>
      </c>
      <c r="E40" s="175">
        <f>'Year 1'!E40</f>
        <v>0</v>
      </c>
      <c r="F40" s="134">
        <f>'Year 1'!F40</f>
        <v>6</v>
      </c>
      <c r="G40" s="175">
        <f>'Year 1'!G40</f>
        <v>0.04</v>
      </c>
      <c r="H40" s="175">
        <f>'Year 1'!H40</f>
        <v>0.02</v>
      </c>
      <c r="I40" s="176"/>
      <c r="J40" s="64">
        <f t="shared" si="5"/>
        <v>0</v>
      </c>
      <c r="K40" s="63">
        <f t="shared" si="6"/>
        <v>0</v>
      </c>
      <c r="L40" s="177">
        <f t="shared" si="7"/>
        <v>0</v>
      </c>
      <c r="M40" s="177">
        <f t="shared" si="8"/>
        <v>0</v>
      </c>
      <c r="N40" s="178">
        <f t="shared" si="9"/>
        <v>0</v>
      </c>
      <c r="O40" s="41"/>
      <c r="P40" s="41"/>
      <c r="Q40" s="42"/>
      <c r="R40" s="43"/>
      <c r="S40" s="43"/>
    </row>
    <row r="41" spans="1:19" s="38" customFormat="1" hidden="1" outlineLevel="1">
      <c r="A41" s="156">
        <f>'Year 1'!A41</f>
        <v>0</v>
      </c>
      <c r="B41" s="157">
        <f>'Year 1'!B41</f>
        <v>0</v>
      </c>
      <c r="C41" s="162">
        <f>'Year 1'!C41</f>
        <v>0</v>
      </c>
      <c r="D41" s="134">
        <f>'Year 1'!D41</f>
        <v>0</v>
      </c>
      <c r="E41" s="175">
        <f>'Year 1'!E41</f>
        <v>0</v>
      </c>
      <c r="F41" s="134">
        <f>'Year 1'!F41</f>
        <v>6</v>
      </c>
      <c r="G41" s="175">
        <f>'Year 1'!G41</f>
        <v>0.04</v>
      </c>
      <c r="H41" s="175">
        <f>'Year 1'!H41</f>
        <v>0.02</v>
      </c>
      <c r="I41" s="176"/>
      <c r="J41" s="64">
        <f t="shared" si="5"/>
        <v>0</v>
      </c>
      <c r="K41" s="63">
        <f t="shared" si="6"/>
        <v>0</v>
      </c>
      <c r="L41" s="177">
        <f t="shared" si="7"/>
        <v>0</v>
      </c>
      <c r="M41" s="177">
        <f t="shared" si="8"/>
        <v>0</v>
      </c>
      <c r="N41" s="178">
        <f t="shared" si="9"/>
        <v>0</v>
      </c>
      <c r="O41" s="41"/>
      <c r="P41" s="41"/>
      <c r="Q41" s="42"/>
      <c r="R41" s="43"/>
      <c r="S41" s="43"/>
    </row>
    <row r="42" spans="1:19" s="38" customFormat="1" hidden="1" outlineLevel="1">
      <c r="A42" s="156">
        <f>'Year 1'!A42</f>
        <v>0</v>
      </c>
      <c r="B42" s="157">
        <f>'Year 1'!B42</f>
        <v>0</v>
      </c>
      <c r="C42" s="162">
        <f>'Year 1'!C42</f>
        <v>0</v>
      </c>
      <c r="D42" s="134">
        <f>'Year 1'!D42</f>
        <v>0</v>
      </c>
      <c r="E42" s="175">
        <f>'Year 1'!E42</f>
        <v>0</v>
      </c>
      <c r="F42" s="134">
        <f>'Year 1'!F42</f>
        <v>6</v>
      </c>
      <c r="G42" s="175">
        <f>'Year 1'!G42</f>
        <v>0.04</v>
      </c>
      <c r="H42" s="175">
        <f>'Year 1'!H42</f>
        <v>0.02</v>
      </c>
      <c r="I42" s="176"/>
      <c r="J42" s="64">
        <f t="shared" si="5"/>
        <v>0</v>
      </c>
      <c r="K42" s="63">
        <f t="shared" si="6"/>
        <v>0</v>
      </c>
      <c r="L42" s="177">
        <f t="shared" si="7"/>
        <v>0</v>
      </c>
      <c r="M42" s="177">
        <f t="shared" si="8"/>
        <v>0</v>
      </c>
      <c r="N42" s="178">
        <f t="shared" si="9"/>
        <v>0</v>
      </c>
      <c r="O42" s="41"/>
      <c r="P42" s="41"/>
      <c r="Q42" s="42"/>
      <c r="R42" s="43"/>
      <c r="S42" s="43"/>
    </row>
    <row r="43" spans="1:19" s="38" customFormat="1" hidden="1" outlineLevel="1">
      <c r="A43" s="156">
        <f>'Year 1'!A43</f>
        <v>0</v>
      </c>
      <c r="B43" s="157">
        <f>'Year 1'!B43</f>
        <v>0</v>
      </c>
      <c r="C43" s="162">
        <f>'Year 1'!C43</f>
        <v>0</v>
      </c>
      <c r="D43" s="134">
        <f>'Year 1'!D43</f>
        <v>0</v>
      </c>
      <c r="E43" s="175">
        <f>'Year 1'!E43</f>
        <v>0</v>
      </c>
      <c r="F43" s="134">
        <f>'Year 1'!F43</f>
        <v>6</v>
      </c>
      <c r="G43" s="175">
        <f>'Year 1'!G43</f>
        <v>0.04</v>
      </c>
      <c r="H43" s="175">
        <f>'Year 1'!H43</f>
        <v>0.02</v>
      </c>
      <c r="I43" s="176"/>
      <c r="J43" s="64">
        <f t="shared" si="5"/>
        <v>0</v>
      </c>
      <c r="K43" s="63">
        <f t="shared" si="6"/>
        <v>0</v>
      </c>
      <c r="L43" s="177">
        <f t="shared" si="7"/>
        <v>0</v>
      </c>
      <c r="M43" s="177">
        <f t="shared" si="8"/>
        <v>0</v>
      </c>
      <c r="N43" s="178">
        <f t="shared" si="9"/>
        <v>0</v>
      </c>
      <c r="O43" s="41"/>
      <c r="P43" s="41"/>
      <c r="Q43" s="42"/>
      <c r="R43" s="43"/>
      <c r="S43" s="43"/>
    </row>
    <row r="44" spans="1:19" s="38" customFormat="1" hidden="1" outlineLevel="1">
      <c r="A44" s="156">
        <f>'Year 1'!A44</f>
        <v>0</v>
      </c>
      <c r="B44" s="157">
        <f>'Year 1'!B44</f>
        <v>0</v>
      </c>
      <c r="C44" s="162">
        <f>'Year 1'!C44</f>
        <v>0</v>
      </c>
      <c r="D44" s="134">
        <f>'Year 1'!D44</f>
        <v>0</v>
      </c>
      <c r="E44" s="175">
        <f>'Year 1'!E44</f>
        <v>0</v>
      </c>
      <c r="F44" s="134">
        <f>'Year 1'!F44</f>
        <v>6</v>
      </c>
      <c r="G44" s="175">
        <f>'Year 1'!G44</f>
        <v>0.04</v>
      </c>
      <c r="H44" s="175">
        <f>'Year 1'!H44</f>
        <v>0.02</v>
      </c>
      <c r="I44" s="176"/>
      <c r="J44" s="64">
        <f t="shared" si="5"/>
        <v>0</v>
      </c>
      <c r="K44" s="63">
        <f t="shared" si="6"/>
        <v>0</v>
      </c>
      <c r="L44" s="177">
        <f t="shared" si="7"/>
        <v>0</v>
      </c>
      <c r="M44" s="177">
        <f t="shared" si="8"/>
        <v>0</v>
      </c>
      <c r="N44" s="178">
        <f t="shared" si="9"/>
        <v>0</v>
      </c>
      <c r="O44" s="41"/>
      <c r="P44" s="41"/>
      <c r="Q44" s="42"/>
      <c r="R44" s="43"/>
      <c r="S44" s="43"/>
    </row>
    <row r="45" spans="1:19" s="38" customFormat="1" hidden="1" outlineLevel="1">
      <c r="A45" s="156">
        <f>'Year 1'!A45</f>
        <v>0</v>
      </c>
      <c r="B45" s="157">
        <f>'Year 1'!B45</f>
        <v>0</v>
      </c>
      <c r="C45" s="162">
        <f>'Year 1'!C45</f>
        <v>0</v>
      </c>
      <c r="D45" s="134">
        <f>'Year 1'!D45</f>
        <v>0</v>
      </c>
      <c r="E45" s="175">
        <f>'Year 1'!E45</f>
        <v>0</v>
      </c>
      <c r="F45" s="134">
        <f>'Year 1'!F45</f>
        <v>6</v>
      </c>
      <c r="G45" s="175">
        <f>'Year 1'!G45</f>
        <v>0.04</v>
      </c>
      <c r="H45" s="175">
        <f>'Year 1'!H45</f>
        <v>0.02</v>
      </c>
      <c r="I45" s="176"/>
      <c r="J45" s="64">
        <f t="shared" si="5"/>
        <v>0</v>
      </c>
      <c r="K45" s="63">
        <f t="shared" si="6"/>
        <v>0</v>
      </c>
      <c r="L45" s="177">
        <f t="shared" si="7"/>
        <v>0</v>
      </c>
      <c r="M45" s="177">
        <f t="shared" si="8"/>
        <v>0</v>
      </c>
      <c r="N45" s="178">
        <f t="shared" si="9"/>
        <v>0</v>
      </c>
      <c r="O45" s="41"/>
      <c r="P45" s="41"/>
      <c r="Q45" s="42"/>
      <c r="R45" s="43"/>
      <c r="S45" s="43"/>
    </row>
    <row r="46" spans="1:19" s="38" customFormat="1" hidden="1" outlineLevel="1">
      <c r="A46" s="156">
        <f>'Year 1'!A46</f>
        <v>0</v>
      </c>
      <c r="B46" s="157">
        <f>'Year 1'!B46</f>
        <v>0</v>
      </c>
      <c r="C46" s="162">
        <f>'Year 1'!C46</f>
        <v>0</v>
      </c>
      <c r="D46" s="134">
        <f>'Year 1'!D46</f>
        <v>0</v>
      </c>
      <c r="E46" s="175">
        <f>'Year 1'!E46</f>
        <v>0</v>
      </c>
      <c r="F46" s="134">
        <f>'Year 1'!F46</f>
        <v>6</v>
      </c>
      <c r="G46" s="175">
        <f>'Year 1'!G46</f>
        <v>0.04</v>
      </c>
      <c r="H46" s="175">
        <f>'Year 1'!H46</f>
        <v>0.02</v>
      </c>
      <c r="I46" s="176"/>
      <c r="J46" s="64">
        <f t="shared" si="5"/>
        <v>0</v>
      </c>
      <c r="K46" s="63">
        <f t="shared" si="6"/>
        <v>0</v>
      </c>
      <c r="L46" s="177">
        <f t="shared" si="7"/>
        <v>0</v>
      </c>
      <c r="M46" s="177">
        <f t="shared" si="8"/>
        <v>0</v>
      </c>
      <c r="N46" s="178">
        <f t="shared" si="9"/>
        <v>0</v>
      </c>
      <c r="O46" s="41"/>
      <c r="P46" s="41"/>
      <c r="Q46" s="42"/>
      <c r="R46" s="43"/>
      <c r="S46" s="43"/>
    </row>
    <row r="47" spans="1:19" s="38" customFormat="1" hidden="1" outlineLevel="1">
      <c r="A47" s="156">
        <f>'Year 1'!A47</f>
        <v>0</v>
      </c>
      <c r="B47" s="157">
        <f>'Year 1'!B47</f>
        <v>0</v>
      </c>
      <c r="C47" s="162">
        <f>'Year 1'!C47</f>
        <v>0</v>
      </c>
      <c r="D47" s="134">
        <f>'Year 1'!D47</f>
        <v>0</v>
      </c>
      <c r="E47" s="175">
        <f>'Year 1'!E47</f>
        <v>0</v>
      </c>
      <c r="F47" s="134">
        <f>'Year 1'!F47</f>
        <v>6</v>
      </c>
      <c r="G47" s="175">
        <f>'Year 1'!G47</f>
        <v>0.04</v>
      </c>
      <c r="H47" s="175">
        <f>'Year 1'!H47</f>
        <v>0.02</v>
      </c>
      <c r="I47" s="176"/>
      <c r="J47" s="64">
        <f t="shared" si="5"/>
        <v>0</v>
      </c>
      <c r="K47" s="63">
        <f t="shared" si="6"/>
        <v>0</v>
      </c>
      <c r="L47" s="177">
        <f t="shared" si="7"/>
        <v>0</v>
      </c>
      <c r="M47" s="177">
        <f t="shared" si="8"/>
        <v>0</v>
      </c>
      <c r="N47" s="178">
        <f t="shared" si="9"/>
        <v>0</v>
      </c>
      <c r="O47" s="41"/>
      <c r="P47" s="41"/>
      <c r="Q47" s="42"/>
      <c r="R47" s="43"/>
      <c r="S47" s="43"/>
    </row>
    <row r="48" spans="1:19" s="38" customFormat="1" hidden="1" outlineLevel="1">
      <c r="A48" s="156">
        <f>'Year 1'!A48</f>
        <v>0</v>
      </c>
      <c r="B48" s="157">
        <f>'Year 1'!B48</f>
        <v>0</v>
      </c>
      <c r="C48" s="162">
        <f>'Year 1'!C48</f>
        <v>0</v>
      </c>
      <c r="D48" s="134">
        <f>'Year 1'!D48</f>
        <v>0</v>
      </c>
      <c r="E48" s="175">
        <f>'Year 1'!E48</f>
        <v>0</v>
      </c>
      <c r="F48" s="134">
        <f>'Year 1'!F48</f>
        <v>6</v>
      </c>
      <c r="G48" s="175">
        <f>'Year 1'!G48</f>
        <v>0.04</v>
      </c>
      <c r="H48" s="175">
        <f>'Year 1'!H48</f>
        <v>0.02</v>
      </c>
      <c r="I48" s="176"/>
      <c r="J48" s="64">
        <f t="shared" si="5"/>
        <v>0</v>
      </c>
      <c r="K48" s="63">
        <f t="shared" si="6"/>
        <v>0</v>
      </c>
      <c r="L48" s="177">
        <f t="shared" si="7"/>
        <v>0</v>
      </c>
      <c r="M48" s="177">
        <f t="shared" si="8"/>
        <v>0</v>
      </c>
      <c r="N48" s="178">
        <f t="shared" si="9"/>
        <v>0</v>
      </c>
      <c r="O48" s="41"/>
      <c r="P48" s="41"/>
      <c r="Q48" s="42"/>
      <c r="R48" s="43"/>
      <c r="S48" s="43"/>
    </row>
    <row r="49" spans="1:19" s="38" customFormat="1" collapsed="1">
      <c r="A49" s="179"/>
      <c r="B49" s="46"/>
      <c r="C49" s="46"/>
      <c r="D49" s="46"/>
      <c r="E49" s="47"/>
      <c r="F49" s="46"/>
      <c r="G49" s="47"/>
      <c r="H49" s="47"/>
      <c r="I49" s="8"/>
      <c r="J49" s="2" t="s">
        <v>106</v>
      </c>
      <c r="K49" s="2">
        <f>SUM(K37:K48)</f>
        <v>0</v>
      </c>
      <c r="L49" s="2">
        <f>SUM(L37:L48)</f>
        <v>0</v>
      </c>
      <c r="M49" s="2">
        <f>SUM(M37:M48)</f>
        <v>0</v>
      </c>
      <c r="N49" s="180">
        <f>SUM(N37:N48)</f>
        <v>0</v>
      </c>
      <c r="O49" s="41"/>
      <c r="P49" s="41"/>
      <c r="Q49" s="42"/>
      <c r="R49" s="43"/>
      <c r="S49" s="43"/>
    </row>
    <row r="50" spans="1:19" s="38" customFormat="1">
      <c r="A50" s="181" t="s">
        <v>108</v>
      </c>
      <c r="B50" s="157"/>
      <c r="C50" s="134"/>
      <c r="D50" s="134"/>
      <c r="E50" s="175"/>
      <c r="F50" s="134"/>
      <c r="G50" s="175"/>
      <c r="H50" s="175"/>
      <c r="I50" s="182"/>
      <c r="J50" s="6"/>
      <c r="K50" s="6"/>
      <c r="L50" s="6"/>
      <c r="M50" s="6"/>
      <c r="N50" s="174"/>
      <c r="O50" s="41"/>
      <c r="P50" s="41"/>
      <c r="Q50" s="42"/>
      <c r="R50" s="43"/>
      <c r="S50" s="43"/>
    </row>
    <row r="51" spans="1:19" s="38" customFormat="1" ht="25.5">
      <c r="A51" s="171" t="s">
        <v>95</v>
      </c>
      <c r="B51" s="172" t="s">
        <v>96</v>
      </c>
      <c r="C51" s="169" t="s">
        <v>109</v>
      </c>
      <c r="D51" s="169" t="s">
        <v>98</v>
      </c>
      <c r="E51" s="169" t="s">
        <v>99</v>
      </c>
      <c r="F51" s="169" t="s">
        <v>110</v>
      </c>
      <c r="G51" s="169" t="s">
        <v>101</v>
      </c>
      <c r="H51" s="169" t="s">
        <v>102</v>
      </c>
      <c r="I51" s="169" t="s">
        <v>64</v>
      </c>
      <c r="J51" s="173" t="s">
        <v>56</v>
      </c>
      <c r="K51" s="173" t="s">
        <v>103</v>
      </c>
      <c r="L51" s="173" t="s">
        <v>104</v>
      </c>
      <c r="M51" s="173" t="s">
        <v>105</v>
      </c>
      <c r="N51" s="174" t="s">
        <v>40</v>
      </c>
      <c r="O51" s="41"/>
      <c r="P51" s="41"/>
      <c r="Q51" s="42"/>
      <c r="R51" s="43"/>
      <c r="S51" s="43"/>
    </row>
    <row r="52" spans="1:19" s="38" customFormat="1">
      <c r="A52" s="156">
        <f>'Year 1'!A52</f>
        <v>0</v>
      </c>
      <c r="B52" s="157">
        <f>'Year 1'!B52</f>
        <v>0</v>
      </c>
      <c r="C52" s="134">
        <f>'Year 1'!C52</f>
        <v>0</v>
      </c>
      <c r="D52" s="134">
        <f>'Year 1'!D52</f>
        <v>0</v>
      </c>
      <c r="E52" s="175">
        <f>'Year 1'!E52</f>
        <v>0</v>
      </c>
      <c r="F52" s="134">
        <f>'Year 1'!F52</f>
        <v>1</v>
      </c>
      <c r="G52" s="175">
        <f>'Year 1'!G52</f>
        <v>0.04</v>
      </c>
      <c r="H52" s="175">
        <f>'Year 1'!H52</f>
        <v>0.02</v>
      </c>
      <c r="I52" s="183">
        <f t="shared" ref="I52:I60" si="10">IF(C52=0,0,IF(C52=2,0,(INDEX($J$107:$J$111,F52))*(K52*2)))</f>
        <v>0</v>
      </c>
      <c r="J52" s="64">
        <f t="shared" ref="J52:J60" si="11">IF(C52=0,0,(IF(C52=1,INDEX($H$107:$H$111,F52),INDEX($I$107:$I$111,F52)))*(1+G52)*((1+H52)^($C$3-1)))</f>
        <v>0</v>
      </c>
      <c r="K52" s="63">
        <f t="shared" ref="K52:K60" si="12">E52*D52</f>
        <v>0</v>
      </c>
      <c r="L52" s="177">
        <f t="shared" ref="L52:L60" si="13">IF($M$106="No",ROUND(J52*(K52/12),0),IF(J52&gt;$M$107,ROUND($M$107*(K52/12),0),ROUND(J52*(K52/12),0)))</f>
        <v>0</v>
      </c>
      <c r="M52" s="177">
        <f t="shared" ref="M52:M60" si="14">IF(ISBLANK(F52),0,ROUND((D$109/100)*L52,0))</f>
        <v>0</v>
      </c>
      <c r="N52" s="178">
        <f t="shared" ref="N52:N60" si="15">L52+M52</f>
        <v>0</v>
      </c>
      <c r="O52" s="41"/>
      <c r="P52" s="41"/>
      <c r="Q52" s="42"/>
      <c r="R52" s="43"/>
      <c r="S52" s="43"/>
    </row>
    <row r="53" spans="1:19" s="38" customFormat="1">
      <c r="A53" s="156">
        <f>'Year 1'!A53</f>
        <v>0</v>
      </c>
      <c r="B53" s="157">
        <f>'Year 1'!B53</f>
        <v>0</v>
      </c>
      <c r="C53" s="134">
        <f>'Year 1'!C53</f>
        <v>0</v>
      </c>
      <c r="D53" s="134">
        <f>'Year 1'!D53</f>
        <v>0</v>
      </c>
      <c r="E53" s="175">
        <f>'Year 1'!E53</f>
        <v>0</v>
      </c>
      <c r="F53" s="134">
        <f>'Year 1'!F53</f>
        <v>1</v>
      </c>
      <c r="G53" s="175">
        <f>'Year 1'!G53</f>
        <v>0.04</v>
      </c>
      <c r="H53" s="175">
        <f>'Year 1'!H53</f>
        <v>0.02</v>
      </c>
      <c r="I53" s="183">
        <f t="shared" si="10"/>
        <v>0</v>
      </c>
      <c r="J53" s="64">
        <f t="shared" si="11"/>
        <v>0</v>
      </c>
      <c r="K53" s="63">
        <f t="shared" si="12"/>
        <v>0</v>
      </c>
      <c r="L53" s="177">
        <f t="shared" si="13"/>
        <v>0</v>
      </c>
      <c r="M53" s="177">
        <f t="shared" si="14"/>
        <v>0</v>
      </c>
      <c r="N53" s="178">
        <f t="shared" si="15"/>
        <v>0</v>
      </c>
      <c r="O53" s="41"/>
      <c r="P53" s="41"/>
      <c r="Q53" s="42"/>
      <c r="R53" s="43"/>
      <c r="S53" s="43"/>
    </row>
    <row r="54" spans="1:19" s="38" customFormat="1">
      <c r="A54" s="156">
        <f>'Year 1'!A54</f>
        <v>0</v>
      </c>
      <c r="B54" s="157">
        <f>'Year 1'!B54</f>
        <v>0</v>
      </c>
      <c r="C54" s="134">
        <f>'Year 1'!C54</f>
        <v>0</v>
      </c>
      <c r="D54" s="134">
        <f>'Year 1'!D54</f>
        <v>0</v>
      </c>
      <c r="E54" s="175">
        <f>'Year 1'!E54</f>
        <v>0</v>
      </c>
      <c r="F54" s="134">
        <f>'Year 1'!F54</f>
        <v>1</v>
      </c>
      <c r="G54" s="175">
        <f>'Year 1'!G54</f>
        <v>0.04</v>
      </c>
      <c r="H54" s="175">
        <f>'Year 1'!H54</f>
        <v>0.02</v>
      </c>
      <c r="I54" s="183">
        <f t="shared" si="10"/>
        <v>0</v>
      </c>
      <c r="J54" s="64">
        <f t="shared" si="11"/>
        <v>0</v>
      </c>
      <c r="K54" s="63">
        <f t="shared" si="12"/>
        <v>0</v>
      </c>
      <c r="L54" s="177">
        <f t="shared" si="13"/>
        <v>0</v>
      </c>
      <c r="M54" s="177">
        <f t="shared" si="14"/>
        <v>0</v>
      </c>
      <c r="N54" s="178">
        <f t="shared" si="15"/>
        <v>0</v>
      </c>
      <c r="O54" s="41"/>
      <c r="P54" s="41"/>
      <c r="Q54" s="42"/>
      <c r="R54" s="43"/>
      <c r="S54" s="43"/>
    </row>
    <row r="55" spans="1:19" s="38" customFormat="1" hidden="1" outlineLevel="1">
      <c r="A55" s="156">
        <f>'Year 1'!A55</f>
        <v>0</v>
      </c>
      <c r="B55" s="157">
        <f>'Year 1'!B55</f>
        <v>0</v>
      </c>
      <c r="C55" s="134">
        <f>'Year 1'!C55</f>
        <v>0</v>
      </c>
      <c r="D55" s="134">
        <f>'Year 1'!D55</f>
        <v>0</v>
      </c>
      <c r="E55" s="175">
        <f>'Year 1'!E55</f>
        <v>0</v>
      </c>
      <c r="F55" s="134">
        <f>'Year 1'!F55</f>
        <v>1</v>
      </c>
      <c r="G55" s="175">
        <f>'Year 1'!G55</f>
        <v>0.04</v>
      </c>
      <c r="H55" s="175">
        <f>'Year 1'!H55</f>
        <v>0.02</v>
      </c>
      <c r="I55" s="183">
        <f t="shared" si="10"/>
        <v>0</v>
      </c>
      <c r="J55" s="64">
        <f t="shared" si="11"/>
        <v>0</v>
      </c>
      <c r="K55" s="63">
        <f t="shared" si="12"/>
        <v>0</v>
      </c>
      <c r="L55" s="177">
        <f t="shared" si="13"/>
        <v>0</v>
      </c>
      <c r="M55" s="177">
        <f t="shared" si="14"/>
        <v>0</v>
      </c>
      <c r="N55" s="178">
        <f t="shared" si="15"/>
        <v>0</v>
      </c>
      <c r="O55" s="41"/>
      <c r="P55" s="41"/>
      <c r="Q55" s="42"/>
      <c r="R55" s="43"/>
      <c r="S55" s="43"/>
    </row>
    <row r="56" spans="1:19" s="38" customFormat="1" hidden="1" outlineLevel="1">
      <c r="A56" s="156">
        <f>'Year 1'!A56</f>
        <v>0</v>
      </c>
      <c r="B56" s="157">
        <f>'Year 1'!B56</f>
        <v>0</v>
      </c>
      <c r="C56" s="134">
        <f>'Year 1'!C56</f>
        <v>0</v>
      </c>
      <c r="D56" s="134">
        <f>'Year 1'!D56</f>
        <v>0</v>
      </c>
      <c r="E56" s="175">
        <f>'Year 1'!E56</f>
        <v>0</v>
      </c>
      <c r="F56" s="134">
        <f>'Year 1'!F56</f>
        <v>1</v>
      </c>
      <c r="G56" s="175">
        <f>'Year 1'!G56</f>
        <v>0.04</v>
      </c>
      <c r="H56" s="175">
        <f>'Year 1'!H56</f>
        <v>0.02</v>
      </c>
      <c r="I56" s="183">
        <f t="shared" si="10"/>
        <v>0</v>
      </c>
      <c r="J56" s="64">
        <f t="shared" si="11"/>
        <v>0</v>
      </c>
      <c r="K56" s="63">
        <f t="shared" si="12"/>
        <v>0</v>
      </c>
      <c r="L56" s="177">
        <f t="shared" si="13"/>
        <v>0</v>
      </c>
      <c r="M56" s="177">
        <f t="shared" si="14"/>
        <v>0</v>
      </c>
      <c r="N56" s="178">
        <f t="shared" si="15"/>
        <v>0</v>
      </c>
      <c r="O56" s="41"/>
      <c r="P56" s="41"/>
      <c r="Q56" s="42"/>
      <c r="R56" s="43"/>
      <c r="S56" s="43"/>
    </row>
    <row r="57" spans="1:19" s="38" customFormat="1" hidden="1" outlineLevel="1">
      <c r="A57" s="156">
        <f>'Year 1'!A57</f>
        <v>0</v>
      </c>
      <c r="B57" s="157">
        <f>'Year 1'!B57</f>
        <v>0</v>
      </c>
      <c r="C57" s="134">
        <f>'Year 1'!C57</f>
        <v>0</v>
      </c>
      <c r="D57" s="134">
        <f>'Year 1'!D57</f>
        <v>0</v>
      </c>
      <c r="E57" s="175">
        <f>'Year 1'!E57</f>
        <v>0</v>
      </c>
      <c r="F57" s="134">
        <f>'Year 1'!F57</f>
        <v>1</v>
      </c>
      <c r="G57" s="175">
        <f>'Year 1'!G57</f>
        <v>0.04</v>
      </c>
      <c r="H57" s="175">
        <f>'Year 1'!H57</f>
        <v>0.02</v>
      </c>
      <c r="I57" s="183">
        <f t="shared" si="10"/>
        <v>0</v>
      </c>
      <c r="J57" s="64">
        <f t="shared" si="11"/>
        <v>0</v>
      </c>
      <c r="K57" s="63">
        <f t="shared" si="12"/>
        <v>0</v>
      </c>
      <c r="L57" s="177">
        <f t="shared" si="13"/>
        <v>0</v>
      </c>
      <c r="M57" s="177">
        <f t="shared" si="14"/>
        <v>0</v>
      </c>
      <c r="N57" s="178">
        <f t="shared" si="15"/>
        <v>0</v>
      </c>
      <c r="O57" s="41"/>
      <c r="P57" s="41"/>
      <c r="Q57" s="42"/>
      <c r="R57" s="43"/>
      <c r="S57" s="43"/>
    </row>
    <row r="58" spans="1:19" s="38" customFormat="1" hidden="1" outlineLevel="1">
      <c r="A58" s="156">
        <f>'Year 1'!A58</f>
        <v>0</v>
      </c>
      <c r="B58" s="157">
        <f>'Year 1'!B58</f>
        <v>0</v>
      </c>
      <c r="C58" s="134">
        <f>'Year 1'!C58</f>
        <v>0</v>
      </c>
      <c r="D58" s="134">
        <f>'Year 1'!D58</f>
        <v>0</v>
      </c>
      <c r="E58" s="175">
        <f>'Year 1'!E58</f>
        <v>0</v>
      </c>
      <c r="F58" s="134">
        <f>'Year 1'!F58</f>
        <v>1</v>
      </c>
      <c r="G58" s="175">
        <f>'Year 1'!G58</f>
        <v>0.04</v>
      </c>
      <c r="H58" s="175">
        <f>'Year 1'!H58</f>
        <v>0.02</v>
      </c>
      <c r="I58" s="183">
        <f t="shared" si="10"/>
        <v>0</v>
      </c>
      <c r="J58" s="64">
        <f t="shared" si="11"/>
        <v>0</v>
      </c>
      <c r="K58" s="63">
        <f t="shared" si="12"/>
        <v>0</v>
      </c>
      <c r="L58" s="177">
        <f t="shared" si="13"/>
        <v>0</v>
      </c>
      <c r="M58" s="177">
        <f t="shared" si="14"/>
        <v>0</v>
      </c>
      <c r="N58" s="178">
        <f t="shared" si="15"/>
        <v>0</v>
      </c>
      <c r="O58" s="41"/>
      <c r="P58" s="41"/>
      <c r="Q58" s="42"/>
      <c r="R58" s="43"/>
      <c r="S58" s="43"/>
    </row>
    <row r="59" spans="1:19" s="38" customFormat="1" hidden="1" outlineLevel="1">
      <c r="A59" s="156">
        <f>'Year 1'!A59</f>
        <v>0</v>
      </c>
      <c r="B59" s="157">
        <f>'Year 1'!B59</f>
        <v>0</v>
      </c>
      <c r="C59" s="134">
        <f>'Year 1'!C59</f>
        <v>0</v>
      </c>
      <c r="D59" s="134">
        <f>'Year 1'!D59</f>
        <v>0</v>
      </c>
      <c r="E59" s="175">
        <f>'Year 1'!E59</f>
        <v>0</v>
      </c>
      <c r="F59" s="134">
        <f>'Year 1'!F59</f>
        <v>1</v>
      </c>
      <c r="G59" s="175">
        <f>'Year 1'!G59</f>
        <v>0.04</v>
      </c>
      <c r="H59" s="175">
        <f>'Year 1'!H59</f>
        <v>0.02</v>
      </c>
      <c r="I59" s="183">
        <f t="shared" si="10"/>
        <v>0</v>
      </c>
      <c r="J59" s="64">
        <f t="shared" si="11"/>
        <v>0</v>
      </c>
      <c r="K59" s="63">
        <f t="shared" si="12"/>
        <v>0</v>
      </c>
      <c r="L59" s="177">
        <f t="shared" si="13"/>
        <v>0</v>
      </c>
      <c r="M59" s="177">
        <f t="shared" si="14"/>
        <v>0</v>
      </c>
      <c r="N59" s="178">
        <f t="shared" si="15"/>
        <v>0</v>
      </c>
      <c r="O59" s="41"/>
      <c r="P59" s="41"/>
      <c r="Q59" s="42"/>
      <c r="R59" s="43"/>
      <c r="S59" s="43"/>
    </row>
    <row r="60" spans="1:19" s="38" customFormat="1" hidden="1" outlineLevel="1">
      <c r="A60" s="156">
        <f>'Year 1'!A60</f>
        <v>0</v>
      </c>
      <c r="B60" s="157">
        <f>'Year 1'!B60</f>
        <v>0</v>
      </c>
      <c r="C60" s="134">
        <f>'Year 1'!C60</f>
        <v>0</v>
      </c>
      <c r="D60" s="134">
        <f>'Year 1'!D60</f>
        <v>0</v>
      </c>
      <c r="E60" s="175">
        <f>'Year 1'!E60</f>
        <v>0</v>
      </c>
      <c r="F60" s="134">
        <f>'Year 1'!F60</f>
        <v>1</v>
      </c>
      <c r="G60" s="175">
        <f>'Year 1'!G60</f>
        <v>0.04</v>
      </c>
      <c r="H60" s="175">
        <f>'Year 1'!H60</f>
        <v>0.02</v>
      </c>
      <c r="I60" s="183">
        <f t="shared" si="10"/>
        <v>0</v>
      </c>
      <c r="J60" s="64">
        <f t="shared" si="11"/>
        <v>0</v>
      </c>
      <c r="K60" s="63">
        <f t="shared" si="12"/>
        <v>0</v>
      </c>
      <c r="L60" s="177">
        <f t="shared" si="13"/>
        <v>0</v>
      </c>
      <c r="M60" s="177">
        <f t="shared" si="14"/>
        <v>0</v>
      </c>
      <c r="N60" s="178">
        <f t="shared" si="15"/>
        <v>0</v>
      </c>
      <c r="O60" s="41"/>
      <c r="P60" s="41"/>
      <c r="Q60" s="42"/>
      <c r="R60" s="43"/>
      <c r="S60" s="43"/>
    </row>
    <row r="61" spans="1:19" s="38" customFormat="1" collapsed="1">
      <c r="A61" s="181"/>
      <c r="B61" s="46"/>
      <c r="C61" s="46"/>
      <c r="D61" s="46"/>
      <c r="E61" s="47"/>
      <c r="F61" s="46"/>
      <c r="G61" s="47"/>
      <c r="H61" s="9" t="s">
        <v>106</v>
      </c>
      <c r="I61" s="32">
        <f t="shared" ref="I61:N61" si="16">SUM(I52:I60)</f>
        <v>0</v>
      </c>
      <c r="J61" s="32">
        <f t="shared" si="16"/>
        <v>0</v>
      </c>
      <c r="K61" s="32">
        <f t="shared" si="16"/>
        <v>0</v>
      </c>
      <c r="L61" s="32">
        <f t="shared" si="16"/>
        <v>0</v>
      </c>
      <c r="M61" s="32">
        <f t="shared" si="16"/>
        <v>0</v>
      </c>
      <c r="N61" s="180">
        <f t="shared" si="16"/>
        <v>0</v>
      </c>
      <c r="O61" s="41"/>
      <c r="P61" s="41"/>
      <c r="Q61" s="42"/>
      <c r="R61" s="43"/>
      <c r="S61" s="43"/>
    </row>
    <row r="62" spans="1:19" s="38" customFormat="1">
      <c r="A62" s="181" t="s">
        <v>111</v>
      </c>
      <c r="B62" s="134"/>
      <c r="C62" s="134"/>
      <c r="D62" s="134"/>
      <c r="E62" s="175"/>
      <c r="F62" s="134"/>
      <c r="G62" s="175"/>
      <c r="H62" s="175"/>
      <c r="I62" s="182"/>
      <c r="J62" s="6"/>
      <c r="K62" s="6"/>
      <c r="L62" s="6"/>
      <c r="M62" s="6"/>
      <c r="N62" s="174"/>
      <c r="O62" s="41"/>
      <c r="P62" s="41"/>
      <c r="Q62" s="42"/>
      <c r="R62" s="43"/>
      <c r="S62" s="43"/>
    </row>
    <row r="63" spans="1:19" s="38" customFormat="1">
      <c r="A63" s="171"/>
      <c r="B63" s="172"/>
      <c r="C63" s="169"/>
      <c r="D63" s="169"/>
      <c r="E63" s="169"/>
      <c r="F63" s="169"/>
      <c r="G63" s="169"/>
      <c r="H63" s="169"/>
      <c r="I63" s="169"/>
      <c r="J63" s="173"/>
      <c r="K63" s="173"/>
      <c r="L63" s="173"/>
      <c r="M63" s="173"/>
      <c r="N63" s="174"/>
      <c r="O63" s="41"/>
      <c r="P63" s="41"/>
      <c r="Q63" s="42"/>
      <c r="R63" s="43"/>
      <c r="S63" s="43"/>
    </row>
    <row r="64" spans="1:19" s="38" customFormat="1">
      <c r="A64" s="156">
        <f>'Year 1'!A64</f>
        <v>0</v>
      </c>
      <c r="B64" s="157">
        <f>'Year 1'!B64</f>
        <v>0</v>
      </c>
      <c r="C64" s="162">
        <f>'Year 1'!C64</f>
        <v>0</v>
      </c>
      <c r="D64" s="134">
        <f>'Year 1'!D64</f>
        <v>0</v>
      </c>
      <c r="E64" s="175">
        <f>'Year 1'!E64</f>
        <v>0</v>
      </c>
      <c r="F64" s="134">
        <f>'Year 1'!F64</f>
        <v>3</v>
      </c>
      <c r="G64" s="175">
        <f>'Year 1'!G64</f>
        <v>0.04</v>
      </c>
      <c r="H64" s="175">
        <f>'Year 1'!H64</f>
        <v>0.02</v>
      </c>
      <c r="I64" s="176"/>
      <c r="J64" s="64">
        <f t="shared" ref="J64:J72" si="17">ROUND((C64*12)*(1+G64),0)*((1+H64)^($C$3-1))</f>
        <v>0</v>
      </c>
      <c r="K64" s="63">
        <f t="shared" ref="K64:K72" si="18">E64*D64</f>
        <v>0</v>
      </c>
      <c r="L64" s="177">
        <f t="shared" ref="L64:L72" si="19">IF($M$106="No",ROUND(J64*(K64/12),0),IF(J64&gt;$M$107,ROUND($M$107*(K64/12),0),ROUND(J64*(K64/12),0)))</f>
        <v>0</v>
      </c>
      <c r="M64" s="177">
        <f t="shared" ref="M64:M72" si="20">IF(ISBLANK(F64),0,ROUND(INDEX($D$106:$D$111,F64)*L64/100,0))</f>
        <v>0</v>
      </c>
      <c r="N64" s="178">
        <f t="shared" ref="N64:N72" si="21">L64+M64</f>
        <v>0</v>
      </c>
      <c r="O64" s="41"/>
      <c r="P64" s="41"/>
      <c r="Q64" s="42"/>
      <c r="R64" s="43"/>
      <c r="S64" s="43"/>
    </row>
    <row r="65" spans="1:19" s="38" customFormat="1">
      <c r="A65" s="156">
        <f>'Year 1'!A65</f>
        <v>0</v>
      </c>
      <c r="B65" s="157">
        <f>'Year 1'!B65</f>
        <v>0</v>
      </c>
      <c r="C65" s="162">
        <f>'Year 1'!C65</f>
        <v>0</v>
      </c>
      <c r="D65" s="134">
        <f>'Year 1'!D65</f>
        <v>0</v>
      </c>
      <c r="E65" s="175">
        <f>'Year 1'!E65</f>
        <v>0</v>
      </c>
      <c r="F65" s="134">
        <f>'Year 1'!F65</f>
        <v>3</v>
      </c>
      <c r="G65" s="175">
        <f>'Year 1'!G65</f>
        <v>0.04</v>
      </c>
      <c r="H65" s="175">
        <f>'Year 1'!H65</f>
        <v>0.02</v>
      </c>
      <c r="I65" s="176"/>
      <c r="J65" s="64">
        <f t="shared" si="17"/>
        <v>0</v>
      </c>
      <c r="K65" s="63">
        <f t="shared" si="18"/>
        <v>0</v>
      </c>
      <c r="L65" s="177">
        <f t="shared" si="19"/>
        <v>0</v>
      </c>
      <c r="M65" s="177">
        <f t="shared" si="20"/>
        <v>0</v>
      </c>
      <c r="N65" s="178">
        <f t="shared" si="21"/>
        <v>0</v>
      </c>
      <c r="O65" s="41"/>
      <c r="P65" s="41"/>
      <c r="Q65" s="42"/>
      <c r="R65" s="43"/>
      <c r="S65" s="43"/>
    </row>
    <row r="66" spans="1:19" s="38" customFormat="1">
      <c r="A66" s="156">
        <f>'Year 1'!A66</f>
        <v>0</v>
      </c>
      <c r="B66" s="157">
        <f>'Year 1'!B66</f>
        <v>0</v>
      </c>
      <c r="C66" s="162">
        <f>'Year 1'!C66</f>
        <v>0</v>
      </c>
      <c r="D66" s="134">
        <f>'Year 1'!D66</f>
        <v>0</v>
      </c>
      <c r="E66" s="175">
        <f>'Year 1'!E66</f>
        <v>0</v>
      </c>
      <c r="F66" s="134">
        <f>'Year 1'!F66</f>
        <v>3</v>
      </c>
      <c r="G66" s="175">
        <f>'Year 1'!G66</f>
        <v>0.04</v>
      </c>
      <c r="H66" s="175">
        <f>'Year 1'!H66</f>
        <v>0.02</v>
      </c>
      <c r="I66" s="176"/>
      <c r="J66" s="64">
        <f t="shared" si="17"/>
        <v>0</v>
      </c>
      <c r="K66" s="63">
        <f t="shared" si="18"/>
        <v>0</v>
      </c>
      <c r="L66" s="177">
        <f t="shared" si="19"/>
        <v>0</v>
      </c>
      <c r="M66" s="177">
        <f t="shared" si="20"/>
        <v>0</v>
      </c>
      <c r="N66" s="178">
        <f t="shared" si="21"/>
        <v>0</v>
      </c>
      <c r="O66" s="41"/>
      <c r="P66" s="41"/>
      <c r="Q66" s="42"/>
      <c r="R66" s="43"/>
      <c r="S66" s="43"/>
    </row>
    <row r="67" spans="1:19" s="38" customFormat="1" hidden="1" outlineLevel="1">
      <c r="A67" s="156">
        <f>'Year 1'!A67</f>
        <v>0</v>
      </c>
      <c r="B67" s="157">
        <f>'Year 1'!B67</f>
        <v>0</v>
      </c>
      <c r="C67" s="162">
        <f>'Year 1'!C67</f>
        <v>0</v>
      </c>
      <c r="D67" s="134">
        <f>'Year 1'!D67</f>
        <v>0</v>
      </c>
      <c r="E67" s="175">
        <f>'Year 1'!E67</f>
        <v>0</v>
      </c>
      <c r="F67" s="134">
        <f>'Year 1'!F67</f>
        <v>3</v>
      </c>
      <c r="G67" s="175">
        <f>'Year 1'!G67</f>
        <v>0.04</v>
      </c>
      <c r="H67" s="175">
        <f>'Year 1'!H67</f>
        <v>0.02</v>
      </c>
      <c r="I67" s="176"/>
      <c r="J67" s="64">
        <f t="shared" si="17"/>
        <v>0</v>
      </c>
      <c r="K67" s="63">
        <f t="shared" si="18"/>
        <v>0</v>
      </c>
      <c r="L67" s="177">
        <f t="shared" si="19"/>
        <v>0</v>
      </c>
      <c r="M67" s="177">
        <f t="shared" si="20"/>
        <v>0</v>
      </c>
      <c r="N67" s="178">
        <f t="shared" si="21"/>
        <v>0</v>
      </c>
      <c r="O67" s="41"/>
      <c r="P67" s="41"/>
      <c r="Q67" s="42"/>
      <c r="R67" s="43"/>
      <c r="S67" s="43"/>
    </row>
    <row r="68" spans="1:19" s="38" customFormat="1" hidden="1" outlineLevel="1">
      <c r="A68" s="156">
        <f>'Year 1'!A68</f>
        <v>0</v>
      </c>
      <c r="B68" s="157">
        <f>'Year 1'!B68</f>
        <v>0</v>
      </c>
      <c r="C68" s="162">
        <f>'Year 1'!C68</f>
        <v>0</v>
      </c>
      <c r="D68" s="134">
        <f>'Year 1'!D68</f>
        <v>0</v>
      </c>
      <c r="E68" s="175">
        <f>'Year 1'!E68</f>
        <v>0</v>
      </c>
      <c r="F68" s="134">
        <f>'Year 1'!F68</f>
        <v>3</v>
      </c>
      <c r="G68" s="175">
        <f>'Year 1'!G68</f>
        <v>0.04</v>
      </c>
      <c r="H68" s="175">
        <f>'Year 1'!H68</f>
        <v>0.02</v>
      </c>
      <c r="I68" s="176"/>
      <c r="J68" s="64">
        <f t="shared" si="17"/>
        <v>0</v>
      </c>
      <c r="K68" s="63">
        <f t="shared" si="18"/>
        <v>0</v>
      </c>
      <c r="L68" s="177">
        <f t="shared" si="19"/>
        <v>0</v>
      </c>
      <c r="M68" s="177">
        <f t="shared" si="20"/>
        <v>0</v>
      </c>
      <c r="N68" s="178">
        <f t="shared" si="21"/>
        <v>0</v>
      </c>
      <c r="O68" s="41"/>
      <c r="P68" s="41"/>
      <c r="Q68" s="42"/>
      <c r="R68" s="43"/>
      <c r="S68" s="43"/>
    </row>
    <row r="69" spans="1:19" s="38" customFormat="1" hidden="1" outlineLevel="1">
      <c r="A69" s="156">
        <f>'Year 1'!A69</f>
        <v>0</v>
      </c>
      <c r="B69" s="157">
        <f>'Year 1'!B69</f>
        <v>0</v>
      </c>
      <c r="C69" s="162">
        <f>'Year 1'!C69</f>
        <v>0</v>
      </c>
      <c r="D69" s="134">
        <f>'Year 1'!D69</f>
        <v>0</v>
      </c>
      <c r="E69" s="175">
        <f>'Year 1'!E69</f>
        <v>0</v>
      </c>
      <c r="F69" s="134">
        <f>'Year 1'!F69</f>
        <v>3</v>
      </c>
      <c r="G69" s="175">
        <f>'Year 1'!G69</f>
        <v>0.04</v>
      </c>
      <c r="H69" s="175">
        <f>'Year 1'!H69</f>
        <v>0.02</v>
      </c>
      <c r="I69" s="176"/>
      <c r="J69" s="64">
        <f t="shared" si="17"/>
        <v>0</v>
      </c>
      <c r="K69" s="63">
        <f t="shared" si="18"/>
        <v>0</v>
      </c>
      <c r="L69" s="177">
        <f t="shared" si="19"/>
        <v>0</v>
      </c>
      <c r="M69" s="177">
        <f t="shared" si="20"/>
        <v>0</v>
      </c>
      <c r="N69" s="178">
        <f t="shared" si="21"/>
        <v>0</v>
      </c>
      <c r="O69" s="41"/>
      <c r="P69" s="41"/>
      <c r="Q69" s="42"/>
      <c r="R69" s="43"/>
      <c r="S69" s="43"/>
    </row>
    <row r="70" spans="1:19" s="38" customFormat="1" hidden="1" outlineLevel="1">
      <c r="A70" s="156">
        <f>'Year 1'!A70</f>
        <v>0</v>
      </c>
      <c r="B70" s="157">
        <f>'Year 1'!B70</f>
        <v>0</v>
      </c>
      <c r="C70" s="162">
        <f>'Year 1'!C70</f>
        <v>0</v>
      </c>
      <c r="D70" s="134">
        <f>'Year 1'!D70</f>
        <v>0</v>
      </c>
      <c r="E70" s="175">
        <f>'Year 1'!E70</f>
        <v>0</v>
      </c>
      <c r="F70" s="134">
        <f>'Year 1'!F70</f>
        <v>3</v>
      </c>
      <c r="G70" s="175">
        <f>'Year 1'!G70</f>
        <v>0.04</v>
      </c>
      <c r="H70" s="175">
        <f>'Year 1'!H70</f>
        <v>0.02</v>
      </c>
      <c r="I70" s="176"/>
      <c r="J70" s="64">
        <f t="shared" si="17"/>
        <v>0</v>
      </c>
      <c r="K70" s="63">
        <f t="shared" si="18"/>
        <v>0</v>
      </c>
      <c r="L70" s="177">
        <f t="shared" si="19"/>
        <v>0</v>
      </c>
      <c r="M70" s="177">
        <f t="shared" si="20"/>
        <v>0</v>
      </c>
      <c r="N70" s="178">
        <f t="shared" si="21"/>
        <v>0</v>
      </c>
      <c r="O70" s="41"/>
      <c r="P70" s="41"/>
      <c r="Q70" s="42"/>
      <c r="R70" s="43"/>
      <c r="S70" s="43"/>
    </row>
    <row r="71" spans="1:19" s="38" customFormat="1" hidden="1" outlineLevel="1">
      <c r="A71" s="156">
        <f>'Year 1'!A71</f>
        <v>0</v>
      </c>
      <c r="B71" s="157">
        <f>'Year 1'!B71</f>
        <v>0</v>
      </c>
      <c r="C71" s="162">
        <f>'Year 1'!C71</f>
        <v>0</v>
      </c>
      <c r="D71" s="134">
        <f>'Year 1'!D71</f>
        <v>0</v>
      </c>
      <c r="E71" s="175">
        <f>'Year 1'!E71</f>
        <v>0</v>
      </c>
      <c r="F71" s="134">
        <f>'Year 1'!F71</f>
        <v>3</v>
      </c>
      <c r="G71" s="175">
        <f>'Year 1'!G71</f>
        <v>0.04</v>
      </c>
      <c r="H71" s="175">
        <f>'Year 1'!H71</f>
        <v>0.02</v>
      </c>
      <c r="I71" s="176"/>
      <c r="J71" s="64">
        <f t="shared" si="17"/>
        <v>0</v>
      </c>
      <c r="K71" s="63">
        <f t="shared" si="18"/>
        <v>0</v>
      </c>
      <c r="L71" s="177">
        <f t="shared" si="19"/>
        <v>0</v>
      </c>
      <c r="M71" s="177">
        <f t="shared" si="20"/>
        <v>0</v>
      </c>
      <c r="N71" s="178">
        <f t="shared" si="21"/>
        <v>0</v>
      </c>
      <c r="O71" s="41"/>
      <c r="P71" s="41"/>
      <c r="Q71" s="42"/>
      <c r="R71" s="43"/>
      <c r="S71" s="43"/>
    </row>
    <row r="72" spans="1:19" s="38" customFormat="1" hidden="1" outlineLevel="1">
      <c r="A72" s="156">
        <f>'Year 1'!A72</f>
        <v>0</v>
      </c>
      <c r="B72" s="157">
        <f>'Year 1'!B72</f>
        <v>0</v>
      </c>
      <c r="C72" s="162">
        <f>'Year 1'!C72</f>
        <v>0</v>
      </c>
      <c r="D72" s="134">
        <f>'Year 1'!D72</f>
        <v>0</v>
      </c>
      <c r="E72" s="175">
        <f>'Year 1'!E72</f>
        <v>0</v>
      </c>
      <c r="F72" s="134">
        <f>'Year 1'!F72</f>
        <v>3</v>
      </c>
      <c r="G72" s="175">
        <f>'Year 1'!G72</f>
        <v>0.04</v>
      </c>
      <c r="H72" s="175">
        <f>'Year 1'!H72</f>
        <v>0.02</v>
      </c>
      <c r="I72" s="176"/>
      <c r="J72" s="64">
        <f t="shared" si="17"/>
        <v>0</v>
      </c>
      <c r="K72" s="63">
        <f t="shared" si="18"/>
        <v>0</v>
      </c>
      <c r="L72" s="177">
        <f t="shared" si="19"/>
        <v>0</v>
      </c>
      <c r="M72" s="177">
        <f t="shared" si="20"/>
        <v>0</v>
      </c>
      <c r="N72" s="178">
        <f t="shared" si="21"/>
        <v>0</v>
      </c>
      <c r="O72" s="41"/>
      <c r="P72" s="41"/>
      <c r="Q72" s="42"/>
      <c r="R72" s="43"/>
      <c r="S72" s="43"/>
    </row>
    <row r="73" spans="1:19" s="38" customFormat="1" collapsed="1">
      <c r="A73" s="181"/>
      <c r="B73" s="46"/>
      <c r="C73" s="46"/>
      <c r="D73" s="46"/>
      <c r="E73" s="47"/>
      <c r="F73" s="46"/>
      <c r="G73" s="47"/>
      <c r="H73" s="47"/>
      <c r="I73" s="8"/>
      <c r="J73" s="2" t="s">
        <v>106</v>
      </c>
      <c r="K73" s="2">
        <f>SUM(K64:K72)</f>
        <v>0</v>
      </c>
      <c r="L73" s="2">
        <f>SUM(L64:L72)</f>
        <v>0</v>
      </c>
      <c r="M73" s="2">
        <f>SUM(M64:M72)</f>
        <v>0</v>
      </c>
      <c r="N73" s="180">
        <f>SUM(N64:N72)</f>
        <v>0</v>
      </c>
      <c r="O73" s="41"/>
      <c r="P73" s="41"/>
      <c r="Q73" s="42"/>
      <c r="R73" s="43"/>
      <c r="S73" s="43"/>
    </row>
    <row r="74" spans="1:19" s="38" customFormat="1">
      <c r="A74" s="181" t="s">
        <v>264</v>
      </c>
      <c r="B74" s="134"/>
      <c r="C74" s="134"/>
      <c r="D74" s="134"/>
      <c r="E74" s="175"/>
      <c r="F74" s="134"/>
      <c r="G74" s="175"/>
      <c r="H74" s="175"/>
      <c r="I74" s="182"/>
      <c r="J74" s="6"/>
      <c r="K74" s="6"/>
      <c r="L74" s="6"/>
      <c r="M74" s="6"/>
      <c r="N74" s="174"/>
      <c r="O74" s="41"/>
      <c r="P74" s="41"/>
      <c r="Q74" s="42"/>
      <c r="R74" s="43"/>
      <c r="S74" s="43"/>
    </row>
    <row r="75" spans="1:19" s="38" customFormat="1">
      <c r="A75" s="171"/>
      <c r="B75" s="172"/>
      <c r="C75" s="169"/>
      <c r="D75" s="169"/>
      <c r="E75" s="169"/>
      <c r="F75" s="169"/>
      <c r="G75" s="169"/>
      <c r="H75" s="169"/>
      <c r="I75" s="169"/>
      <c r="J75" s="173"/>
      <c r="K75" s="173"/>
      <c r="L75" s="173"/>
      <c r="M75" s="173"/>
      <c r="N75" s="174"/>
      <c r="O75" s="41"/>
      <c r="P75" s="41"/>
      <c r="Q75" s="42"/>
      <c r="R75" s="43"/>
      <c r="S75" s="43"/>
    </row>
    <row r="76" spans="1:19" s="38" customFormat="1">
      <c r="A76" s="156">
        <f>'Year 1'!A76</f>
        <v>0</v>
      </c>
      <c r="B76" s="157">
        <f>'Year 1'!B76</f>
        <v>0</v>
      </c>
      <c r="C76" s="162">
        <f>'Year 1'!C76</f>
        <v>0</v>
      </c>
      <c r="D76" s="134">
        <f>'Year 1'!D76</f>
        <v>0</v>
      </c>
      <c r="E76" s="175">
        <f>'Year 1'!E76</f>
        <v>0</v>
      </c>
      <c r="F76" s="134">
        <f>'Year 1'!F76</f>
        <v>2</v>
      </c>
      <c r="G76" s="175">
        <f>'Year 1'!G76</f>
        <v>0.04</v>
      </c>
      <c r="H76" s="175">
        <f>'Year 1'!H76</f>
        <v>0.02</v>
      </c>
      <c r="I76" s="176"/>
      <c r="J76" s="64">
        <f t="shared" ref="J76:J84" si="22">ROUND((C76*12)*(1+G76),0)*((1+H76)^($C$3-1))</f>
        <v>0</v>
      </c>
      <c r="K76" s="63">
        <f t="shared" ref="K76:K84" si="23">E76*D76</f>
        <v>0</v>
      </c>
      <c r="L76" s="177">
        <f t="shared" ref="L76:L84" si="24">IF($M$106="No",ROUND(J76*(K76/12),0),IF(J76&gt;$M$107,ROUND($M$107*(K76/12),0),ROUND(J76*(K76/12),0)))</f>
        <v>0</v>
      </c>
      <c r="M76" s="177">
        <f t="shared" ref="M76:M84" si="25">IF(ISBLANK(F76),0,ROUND(INDEX($D$106:$D$111,F76)*L76/100,0))</f>
        <v>0</v>
      </c>
      <c r="N76" s="178">
        <f t="shared" ref="N76:N84" si="26">L76+M76</f>
        <v>0</v>
      </c>
      <c r="O76" s="41"/>
      <c r="P76" s="41"/>
      <c r="Q76" s="42"/>
      <c r="R76" s="43"/>
      <c r="S76" s="43"/>
    </row>
    <row r="77" spans="1:19" s="38" customFormat="1">
      <c r="A77" s="156">
        <f>'Year 1'!A77</f>
        <v>0</v>
      </c>
      <c r="B77" s="157">
        <f>'Year 1'!B77</f>
        <v>0</v>
      </c>
      <c r="C77" s="162">
        <f>'Year 1'!C77</f>
        <v>0</v>
      </c>
      <c r="D77" s="134">
        <f>'Year 1'!D77</f>
        <v>0</v>
      </c>
      <c r="E77" s="175">
        <f>'Year 1'!E77</f>
        <v>0</v>
      </c>
      <c r="F77" s="134">
        <f>'Year 1'!F77</f>
        <v>2</v>
      </c>
      <c r="G77" s="175">
        <f>'Year 1'!G77</f>
        <v>0.04</v>
      </c>
      <c r="H77" s="175">
        <f>'Year 1'!H77</f>
        <v>0.02</v>
      </c>
      <c r="I77" s="176"/>
      <c r="J77" s="64">
        <f t="shared" si="22"/>
        <v>0</v>
      </c>
      <c r="K77" s="63">
        <f t="shared" si="23"/>
        <v>0</v>
      </c>
      <c r="L77" s="177">
        <f t="shared" si="24"/>
        <v>0</v>
      </c>
      <c r="M77" s="177">
        <f t="shared" si="25"/>
        <v>0</v>
      </c>
      <c r="N77" s="178">
        <f t="shared" si="26"/>
        <v>0</v>
      </c>
      <c r="O77" s="41"/>
      <c r="P77" s="41"/>
      <c r="Q77" s="42"/>
      <c r="R77" s="43"/>
      <c r="S77" s="43"/>
    </row>
    <row r="78" spans="1:19" s="38" customFormat="1">
      <c r="A78" s="156">
        <f>'Year 1'!A78</f>
        <v>0</v>
      </c>
      <c r="B78" s="157">
        <f>'Year 1'!B78</f>
        <v>0</v>
      </c>
      <c r="C78" s="162">
        <f>'Year 1'!C78</f>
        <v>0</v>
      </c>
      <c r="D78" s="134">
        <f>'Year 1'!D78</f>
        <v>0</v>
      </c>
      <c r="E78" s="175">
        <f>'Year 1'!E78</f>
        <v>0</v>
      </c>
      <c r="F78" s="134">
        <f>'Year 1'!F78</f>
        <v>2</v>
      </c>
      <c r="G78" s="175">
        <f>'Year 1'!G78</f>
        <v>0.04</v>
      </c>
      <c r="H78" s="175">
        <f>'Year 1'!H78</f>
        <v>0.02</v>
      </c>
      <c r="I78" s="176"/>
      <c r="J78" s="64">
        <f t="shared" si="22"/>
        <v>0</v>
      </c>
      <c r="K78" s="63">
        <f t="shared" si="23"/>
        <v>0</v>
      </c>
      <c r="L78" s="177">
        <f t="shared" si="24"/>
        <v>0</v>
      </c>
      <c r="M78" s="177">
        <f t="shared" si="25"/>
        <v>0</v>
      </c>
      <c r="N78" s="178">
        <f t="shared" si="26"/>
        <v>0</v>
      </c>
      <c r="O78" s="41"/>
      <c r="P78" s="41"/>
      <c r="Q78" s="42"/>
      <c r="R78" s="43"/>
      <c r="S78" s="43"/>
    </row>
    <row r="79" spans="1:19" s="38" customFormat="1" hidden="1" outlineLevel="1">
      <c r="A79" s="156">
        <f>'Year 1'!A79</f>
        <v>0</v>
      </c>
      <c r="B79" s="157">
        <f>'Year 1'!B79</f>
        <v>0</v>
      </c>
      <c r="C79" s="162">
        <f>'Year 1'!C79</f>
        <v>0</v>
      </c>
      <c r="D79" s="134">
        <f>'Year 1'!D79</f>
        <v>0</v>
      </c>
      <c r="E79" s="175">
        <f>'Year 1'!E79</f>
        <v>0</v>
      </c>
      <c r="F79" s="134">
        <f>'Year 1'!F79</f>
        <v>2</v>
      </c>
      <c r="G79" s="175">
        <f>'Year 1'!G79</f>
        <v>0.04</v>
      </c>
      <c r="H79" s="175">
        <f>'Year 1'!H79</f>
        <v>0.02</v>
      </c>
      <c r="I79" s="176"/>
      <c r="J79" s="64">
        <f t="shared" si="22"/>
        <v>0</v>
      </c>
      <c r="K79" s="63">
        <f t="shared" si="23"/>
        <v>0</v>
      </c>
      <c r="L79" s="177">
        <f t="shared" si="24"/>
        <v>0</v>
      </c>
      <c r="M79" s="177">
        <f t="shared" si="25"/>
        <v>0</v>
      </c>
      <c r="N79" s="178">
        <f t="shared" si="26"/>
        <v>0</v>
      </c>
      <c r="O79" s="41"/>
      <c r="P79" s="41"/>
      <c r="Q79" s="42"/>
      <c r="R79" s="43"/>
      <c r="S79" s="43"/>
    </row>
    <row r="80" spans="1:19" s="38" customFormat="1" hidden="1" outlineLevel="1">
      <c r="A80" s="156">
        <f>'Year 1'!A80</f>
        <v>0</v>
      </c>
      <c r="B80" s="157">
        <f>'Year 1'!B80</f>
        <v>0</v>
      </c>
      <c r="C80" s="162">
        <f>'Year 1'!C80</f>
        <v>0</v>
      </c>
      <c r="D80" s="134">
        <f>'Year 1'!D80</f>
        <v>0</v>
      </c>
      <c r="E80" s="175">
        <f>'Year 1'!E80</f>
        <v>0</v>
      </c>
      <c r="F80" s="134">
        <f>'Year 1'!F80</f>
        <v>2</v>
      </c>
      <c r="G80" s="175">
        <f>'Year 1'!G80</f>
        <v>0.04</v>
      </c>
      <c r="H80" s="175">
        <f>'Year 1'!H80</f>
        <v>0.02</v>
      </c>
      <c r="I80" s="176"/>
      <c r="J80" s="64">
        <f t="shared" si="22"/>
        <v>0</v>
      </c>
      <c r="K80" s="63">
        <f t="shared" si="23"/>
        <v>0</v>
      </c>
      <c r="L80" s="177">
        <f t="shared" si="24"/>
        <v>0</v>
      </c>
      <c r="M80" s="177">
        <f t="shared" si="25"/>
        <v>0</v>
      </c>
      <c r="N80" s="178">
        <f t="shared" si="26"/>
        <v>0</v>
      </c>
      <c r="O80" s="41"/>
      <c r="P80" s="41"/>
      <c r="Q80" s="42"/>
      <c r="R80" s="43"/>
      <c r="S80" s="43"/>
    </row>
    <row r="81" spans="1:19" s="38" customFormat="1" hidden="1" outlineLevel="1">
      <c r="A81" s="156">
        <f>'Year 1'!A81</f>
        <v>0</v>
      </c>
      <c r="B81" s="157">
        <f>'Year 1'!B81</f>
        <v>0</v>
      </c>
      <c r="C81" s="162">
        <f>'Year 1'!C81</f>
        <v>0</v>
      </c>
      <c r="D81" s="134">
        <f>'Year 1'!D81</f>
        <v>0</v>
      </c>
      <c r="E81" s="175">
        <f>'Year 1'!E81</f>
        <v>0</v>
      </c>
      <c r="F81" s="134">
        <f>'Year 1'!F81</f>
        <v>2</v>
      </c>
      <c r="G81" s="175">
        <f>'Year 1'!G81</f>
        <v>0.04</v>
      </c>
      <c r="H81" s="175">
        <f>'Year 1'!H81</f>
        <v>0.02</v>
      </c>
      <c r="I81" s="176"/>
      <c r="J81" s="64">
        <f t="shared" si="22"/>
        <v>0</v>
      </c>
      <c r="K81" s="63">
        <f t="shared" si="23"/>
        <v>0</v>
      </c>
      <c r="L81" s="177">
        <f t="shared" si="24"/>
        <v>0</v>
      </c>
      <c r="M81" s="177">
        <f t="shared" si="25"/>
        <v>0</v>
      </c>
      <c r="N81" s="178">
        <f t="shared" si="26"/>
        <v>0</v>
      </c>
      <c r="O81" s="41"/>
      <c r="P81" s="41"/>
      <c r="Q81" s="42"/>
      <c r="R81" s="43"/>
      <c r="S81" s="43"/>
    </row>
    <row r="82" spans="1:19" s="38" customFormat="1" hidden="1" outlineLevel="1">
      <c r="A82" s="156">
        <f>'Year 1'!A82</f>
        <v>0</v>
      </c>
      <c r="B82" s="157">
        <f>'Year 1'!B82</f>
        <v>0</v>
      </c>
      <c r="C82" s="162">
        <f>'Year 1'!C82</f>
        <v>0</v>
      </c>
      <c r="D82" s="134">
        <f>'Year 1'!D82</f>
        <v>0</v>
      </c>
      <c r="E82" s="175">
        <f>'Year 1'!E82</f>
        <v>0</v>
      </c>
      <c r="F82" s="134">
        <f>'Year 1'!F82</f>
        <v>2</v>
      </c>
      <c r="G82" s="175">
        <f>'Year 1'!G82</f>
        <v>0.04</v>
      </c>
      <c r="H82" s="175">
        <f>'Year 1'!H82</f>
        <v>0.02</v>
      </c>
      <c r="I82" s="176"/>
      <c r="J82" s="64">
        <f t="shared" si="22"/>
        <v>0</v>
      </c>
      <c r="K82" s="63">
        <f t="shared" si="23"/>
        <v>0</v>
      </c>
      <c r="L82" s="177">
        <f t="shared" si="24"/>
        <v>0</v>
      </c>
      <c r="M82" s="177">
        <f t="shared" si="25"/>
        <v>0</v>
      </c>
      <c r="N82" s="178">
        <f t="shared" si="26"/>
        <v>0</v>
      </c>
      <c r="O82" s="41"/>
      <c r="P82" s="41"/>
      <c r="Q82" s="42"/>
      <c r="R82" s="43"/>
      <c r="S82" s="43"/>
    </row>
    <row r="83" spans="1:19" s="38" customFormat="1" hidden="1" outlineLevel="1">
      <c r="A83" s="156">
        <f>'Year 1'!A83</f>
        <v>0</v>
      </c>
      <c r="B83" s="157">
        <f>'Year 1'!B83</f>
        <v>0</v>
      </c>
      <c r="C83" s="162">
        <f>'Year 1'!C83</f>
        <v>0</v>
      </c>
      <c r="D83" s="134">
        <f>'Year 1'!D83</f>
        <v>0</v>
      </c>
      <c r="E83" s="175">
        <f>'Year 1'!E83</f>
        <v>0</v>
      </c>
      <c r="F83" s="134">
        <f>'Year 1'!F83</f>
        <v>2</v>
      </c>
      <c r="G83" s="175">
        <f>'Year 1'!G83</f>
        <v>0.04</v>
      </c>
      <c r="H83" s="175">
        <f>'Year 1'!H83</f>
        <v>0.02</v>
      </c>
      <c r="I83" s="176"/>
      <c r="J83" s="64">
        <f t="shared" si="22"/>
        <v>0</v>
      </c>
      <c r="K83" s="63">
        <f t="shared" si="23"/>
        <v>0</v>
      </c>
      <c r="L83" s="177">
        <f t="shared" si="24"/>
        <v>0</v>
      </c>
      <c r="M83" s="177">
        <f t="shared" si="25"/>
        <v>0</v>
      </c>
      <c r="N83" s="178">
        <f t="shared" si="26"/>
        <v>0</v>
      </c>
      <c r="O83" s="41"/>
      <c r="P83" s="41"/>
      <c r="Q83" s="42"/>
      <c r="R83" s="43"/>
      <c r="S83" s="43"/>
    </row>
    <row r="84" spans="1:19" s="38" customFormat="1" hidden="1" outlineLevel="1">
      <c r="A84" s="156">
        <f>'Year 1'!A84</f>
        <v>0</v>
      </c>
      <c r="B84" s="157">
        <f>'Year 1'!B84</f>
        <v>0</v>
      </c>
      <c r="C84" s="162">
        <f>'Year 1'!C84</f>
        <v>0</v>
      </c>
      <c r="D84" s="134">
        <f>'Year 1'!D84</f>
        <v>0</v>
      </c>
      <c r="E84" s="175">
        <f>'Year 1'!E84</f>
        <v>0</v>
      </c>
      <c r="F84" s="134">
        <f>'Year 1'!F84</f>
        <v>2</v>
      </c>
      <c r="G84" s="175">
        <f>'Year 1'!G84</f>
        <v>0.04</v>
      </c>
      <c r="H84" s="175">
        <f>'Year 1'!H84</f>
        <v>0.02</v>
      </c>
      <c r="I84" s="176"/>
      <c r="J84" s="64">
        <f t="shared" si="22"/>
        <v>0</v>
      </c>
      <c r="K84" s="63">
        <f t="shared" si="23"/>
        <v>0</v>
      </c>
      <c r="L84" s="177">
        <f t="shared" si="24"/>
        <v>0</v>
      </c>
      <c r="M84" s="177">
        <f t="shared" si="25"/>
        <v>0</v>
      </c>
      <c r="N84" s="178">
        <f t="shared" si="26"/>
        <v>0</v>
      </c>
      <c r="O84" s="41"/>
      <c r="P84" s="41"/>
      <c r="Q84" s="42"/>
      <c r="R84" s="43"/>
      <c r="S84" s="43"/>
    </row>
    <row r="85" spans="1:19" s="38" customFormat="1" collapsed="1">
      <c r="A85" s="181"/>
      <c r="B85" s="46"/>
      <c r="C85" s="46"/>
      <c r="D85" s="46"/>
      <c r="E85" s="47"/>
      <c r="F85" s="46"/>
      <c r="G85" s="47"/>
      <c r="H85" s="47"/>
      <c r="I85" s="8"/>
      <c r="J85" s="2" t="s">
        <v>106</v>
      </c>
      <c r="K85" s="2">
        <f>SUM(K76:K84)</f>
        <v>0</v>
      </c>
      <c r="L85" s="2">
        <f>SUM(L76:L84)</f>
        <v>0</v>
      </c>
      <c r="M85" s="2">
        <f>SUM(M76:M84)</f>
        <v>0</v>
      </c>
      <c r="N85" s="180">
        <f>SUM(N76:N84)</f>
        <v>0</v>
      </c>
      <c r="O85" s="41"/>
      <c r="P85" s="41"/>
      <c r="Q85" s="42"/>
      <c r="R85" s="43"/>
      <c r="S85" s="43"/>
    </row>
    <row r="86" spans="1:19" s="38" customFormat="1">
      <c r="A86" s="181" t="s">
        <v>113</v>
      </c>
      <c r="B86" s="134"/>
      <c r="C86" s="134"/>
      <c r="D86" s="134"/>
      <c r="E86" s="175"/>
      <c r="F86" s="134"/>
      <c r="G86" s="175"/>
      <c r="H86" s="175"/>
      <c r="I86" s="182"/>
      <c r="J86" s="6"/>
      <c r="K86" s="6"/>
      <c r="L86" s="6"/>
      <c r="M86" s="6"/>
      <c r="N86" s="174"/>
      <c r="O86" s="41"/>
      <c r="P86" s="41"/>
      <c r="Q86" s="42"/>
      <c r="R86" s="43"/>
      <c r="S86" s="43"/>
    </row>
    <row r="87" spans="1:19" s="38" customFormat="1">
      <c r="A87" s="179"/>
      <c r="B87" s="134"/>
      <c r="C87" s="162"/>
      <c r="D87" s="134"/>
      <c r="E87" s="175"/>
      <c r="F87" s="134"/>
      <c r="G87" s="175"/>
      <c r="H87" s="175"/>
      <c r="I87" s="169"/>
      <c r="J87" s="173"/>
      <c r="K87" s="173"/>
      <c r="L87" s="173"/>
      <c r="M87" s="173"/>
      <c r="N87" s="174"/>
      <c r="O87" s="41"/>
      <c r="P87" s="41"/>
      <c r="Q87" s="42"/>
      <c r="R87" s="43"/>
      <c r="S87" s="43"/>
    </row>
    <row r="88" spans="1:19" s="38" customFormat="1">
      <c r="A88" s="156">
        <f>'Year 1'!A88</f>
        <v>0</v>
      </c>
      <c r="B88" s="157">
        <f>'Year 1'!B88</f>
        <v>0</v>
      </c>
      <c r="C88" s="162">
        <f>'Year 1'!C88</f>
        <v>0</v>
      </c>
      <c r="D88" s="134">
        <f>'Year 1'!D88</f>
        <v>0</v>
      </c>
      <c r="E88" s="175">
        <f>'Year 1'!E88</f>
        <v>0</v>
      </c>
      <c r="F88" s="134">
        <f>'Year 1'!F88</f>
        <v>5</v>
      </c>
      <c r="G88" s="175">
        <f>'Year 1'!G88</f>
        <v>0.04</v>
      </c>
      <c r="H88" s="175">
        <f>'Year 1'!H88</f>
        <v>0.02</v>
      </c>
      <c r="I88" s="176"/>
      <c r="J88" s="64">
        <f t="shared" ref="J88:J99" si="27">ROUND((C88*12)*(1+G88),0)*((1+H88)^($C$3-1))</f>
        <v>0</v>
      </c>
      <c r="K88" s="63">
        <f t="shared" ref="K88:K99" si="28">E88*D88</f>
        <v>0</v>
      </c>
      <c r="L88" s="177">
        <f t="shared" ref="L88:L99" si="29">IF($M$106="No",ROUND(J88*(K88/12),0),IF(J88&gt;$M$107,ROUND($M$107*(K88/12),0),ROUND(J88*(K88/12),0)))</f>
        <v>0</v>
      </c>
      <c r="M88" s="177">
        <f t="shared" ref="M88:M99" si="30">IF(ISBLANK(F88),0,ROUND(INDEX($D$106:$D$111,F88)*L88/100,0))</f>
        <v>0</v>
      </c>
      <c r="N88" s="178">
        <f t="shared" ref="N88:N99" si="31">L88+M88</f>
        <v>0</v>
      </c>
      <c r="O88" s="41"/>
      <c r="P88" s="41"/>
      <c r="Q88" s="42"/>
      <c r="R88" s="43"/>
      <c r="S88" s="43"/>
    </row>
    <row r="89" spans="1:19" s="38" customFormat="1">
      <c r="A89" s="156">
        <f>'Year 1'!A89</f>
        <v>0</v>
      </c>
      <c r="B89" s="157">
        <f>'Year 1'!B89</f>
        <v>0</v>
      </c>
      <c r="C89" s="162">
        <f>'Year 1'!C89</f>
        <v>0</v>
      </c>
      <c r="D89" s="134">
        <f>'Year 1'!D89</f>
        <v>0</v>
      </c>
      <c r="E89" s="175">
        <f>'Year 1'!E89</f>
        <v>0</v>
      </c>
      <c r="F89" s="134">
        <f>'Year 1'!F89</f>
        <v>5</v>
      </c>
      <c r="G89" s="175">
        <f>'Year 1'!G89</f>
        <v>0.04</v>
      </c>
      <c r="H89" s="175">
        <f>'Year 1'!H89</f>
        <v>0.02</v>
      </c>
      <c r="I89" s="176"/>
      <c r="J89" s="64">
        <f t="shared" si="27"/>
        <v>0</v>
      </c>
      <c r="K89" s="63">
        <f t="shared" si="28"/>
        <v>0</v>
      </c>
      <c r="L89" s="177">
        <f t="shared" si="29"/>
        <v>0</v>
      </c>
      <c r="M89" s="177">
        <f t="shared" si="30"/>
        <v>0</v>
      </c>
      <c r="N89" s="178">
        <f t="shared" si="31"/>
        <v>0</v>
      </c>
      <c r="O89" s="41"/>
      <c r="P89" s="41"/>
      <c r="Q89" s="42"/>
      <c r="R89" s="43"/>
      <c r="S89" s="43"/>
    </row>
    <row r="90" spans="1:19" s="38" customFormat="1">
      <c r="A90" s="156">
        <f>'Year 1'!A90</f>
        <v>0</v>
      </c>
      <c r="B90" s="157">
        <f>'Year 1'!B90</f>
        <v>0</v>
      </c>
      <c r="C90" s="162">
        <f>'Year 1'!C90</f>
        <v>0</v>
      </c>
      <c r="D90" s="134">
        <f>'Year 1'!D90</f>
        <v>0</v>
      </c>
      <c r="E90" s="175">
        <f>'Year 1'!E90</f>
        <v>0</v>
      </c>
      <c r="F90" s="134">
        <f>'Year 1'!F90</f>
        <v>5</v>
      </c>
      <c r="G90" s="175">
        <f>'Year 1'!G90</f>
        <v>0.04</v>
      </c>
      <c r="H90" s="175">
        <f>'Year 1'!H90</f>
        <v>0.02</v>
      </c>
      <c r="I90" s="176"/>
      <c r="J90" s="64">
        <f t="shared" si="27"/>
        <v>0</v>
      </c>
      <c r="K90" s="63">
        <f t="shared" si="28"/>
        <v>0</v>
      </c>
      <c r="L90" s="177">
        <f t="shared" si="29"/>
        <v>0</v>
      </c>
      <c r="M90" s="177">
        <f t="shared" si="30"/>
        <v>0</v>
      </c>
      <c r="N90" s="178">
        <f t="shared" si="31"/>
        <v>0</v>
      </c>
      <c r="O90" s="41"/>
      <c r="P90" s="41"/>
      <c r="Q90" s="42"/>
      <c r="R90" s="43"/>
      <c r="S90" s="43"/>
    </row>
    <row r="91" spans="1:19" s="38" customFormat="1">
      <c r="A91" s="156">
        <f>'Year 1'!A91</f>
        <v>0</v>
      </c>
      <c r="B91" s="157">
        <f>'Year 1'!B91</f>
        <v>0</v>
      </c>
      <c r="C91" s="162">
        <f>'Year 1'!C91</f>
        <v>0</v>
      </c>
      <c r="D91" s="134">
        <f>'Year 1'!D91</f>
        <v>0</v>
      </c>
      <c r="E91" s="175">
        <f>'Year 1'!E91</f>
        <v>0</v>
      </c>
      <c r="F91" s="134">
        <f>'Year 1'!F91</f>
        <v>5</v>
      </c>
      <c r="G91" s="175">
        <f>'Year 1'!G91</f>
        <v>0.04</v>
      </c>
      <c r="H91" s="175">
        <f>'Year 1'!H91</f>
        <v>0.02</v>
      </c>
      <c r="I91" s="176"/>
      <c r="J91" s="64">
        <f t="shared" si="27"/>
        <v>0</v>
      </c>
      <c r="K91" s="63">
        <f t="shared" si="28"/>
        <v>0</v>
      </c>
      <c r="L91" s="177">
        <f t="shared" si="29"/>
        <v>0</v>
      </c>
      <c r="M91" s="177">
        <f t="shared" si="30"/>
        <v>0</v>
      </c>
      <c r="N91" s="178">
        <f t="shared" si="31"/>
        <v>0</v>
      </c>
      <c r="O91" s="41"/>
      <c r="P91" s="41"/>
      <c r="Q91" s="42"/>
      <c r="R91" s="43"/>
      <c r="S91" s="43"/>
    </row>
    <row r="92" spans="1:19" s="38" customFormat="1" hidden="1" outlineLevel="1">
      <c r="A92" s="156">
        <f>'Year 1'!A92</f>
        <v>0</v>
      </c>
      <c r="B92" s="157">
        <f>'Year 1'!B92</f>
        <v>0</v>
      </c>
      <c r="C92" s="162">
        <f>'Year 1'!C92</f>
        <v>0</v>
      </c>
      <c r="D92" s="134">
        <f>'Year 1'!D92</f>
        <v>0</v>
      </c>
      <c r="E92" s="175">
        <f>'Year 1'!E92</f>
        <v>0</v>
      </c>
      <c r="F92" s="134">
        <f>'Year 1'!F92</f>
        <v>5</v>
      </c>
      <c r="G92" s="175">
        <f>'Year 1'!G92</f>
        <v>0.04</v>
      </c>
      <c r="H92" s="175">
        <f>'Year 1'!H92</f>
        <v>0.02</v>
      </c>
      <c r="I92" s="176"/>
      <c r="J92" s="64">
        <f t="shared" si="27"/>
        <v>0</v>
      </c>
      <c r="K92" s="63">
        <f t="shared" si="28"/>
        <v>0</v>
      </c>
      <c r="L92" s="177">
        <f t="shared" si="29"/>
        <v>0</v>
      </c>
      <c r="M92" s="177">
        <f t="shared" si="30"/>
        <v>0</v>
      </c>
      <c r="N92" s="178">
        <f t="shared" si="31"/>
        <v>0</v>
      </c>
      <c r="O92" s="41"/>
      <c r="P92" s="41"/>
      <c r="Q92" s="42"/>
      <c r="R92" s="43"/>
      <c r="S92" s="43"/>
    </row>
    <row r="93" spans="1:19" s="38" customFormat="1" hidden="1" outlineLevel="1">
      <c r="A93" s="156">
        <f>'Year 1'!A93</f>
        <v>0</v>
      </c>
      <c r="B93" s="157">
        <f>'Year 1'!B93</f>
        <v>0</v>
      </c>
      <c r="C93" s="162">
        <f>'Year 1'!C93</f>
        <v>0</v>
      </c>
      <c r="D93" s="134">
        <f>'Year 1'!D93</f>
        <v>0</v>
      </c>
      <c r="E93" s="175">
        <f>'Year 1'!E93</f>
        <v>0</v>
      </c>
      <c r="F93" s="134">
        <f>'Year 1'!F93</f>
        <v>5</v>
      </c>
      <c r="G93" s="175">
        <f>'Year 1'!G93</f>
        <v>0.04</v>
      </c>
      <c r="H93" s="175">
        <f>'Year 1'!H93</f>
        <v>0.02</v>
      </c>
      <c r="I93" s="176"/>
      <c r="J93" s="64">
        <f t="shared" si="27"/>
        <v>0</v>
      </c>
      <c r="K93" s="63">
        <f t="shared" si="28"/>
        <v>0</v>
      </c>
      <c r="L93" s="177">
        <f t="shared" si="29"/>
        <v>0</v>
      </c>
      <c r="M93" s="177">
        <f t="shared" si="30"/>
        <v>0</v>
      </c>
      <c r="N93" s="178">
        <f t="shared" si="31"/>
        <v>0</v>
      </c>
      <c r="O93" s="41"/>
      <c r="P93" s="41"/>
      <c r="Q93" s="42"/>
      <c r="R93" s="43"/>
      <c r="S93" s="43"/>
    </row>
    <row r="94" spans="1:19" s="38" customFormat="1" hidden="1" outlineLevel="1">
      <c r="A94" s="156">
        <f>'Year 1'!A94</f>
        <v>0</v>
      </c>
      <c r="B94" s="157">
        <f>'Year 1'!B94</f>
        <v>0</v>
      </c>
      <c r="C94" s="162">
        <f>'Year 1'!C94</f>
        <v>0</v>
      </c>
      <c r="D94" s="134">
        <f>'Year 1'!D94</f>
        <v>0</v>
      </c>
      <c r="E94" s="175">
        <f>'Year 1'!E94</f>
        <v>0</v>
      </c>
      <c r="F94" s="134">
        <f>'Year 1'!F94</f>
        <v>5</v>
      </c>
      <c r="G94" s="175">
        <f>'Year 1'!G94</f>
        <v>0.04</v>
      </c>
      <c r="H94" s="175">
        <f>'Year 1'!H94</f>
        <v>0.02</v>
      </c>
      <c r="I94" s="176"/>
      <c r="J94" s="64">
        <f t="shared" si="27"/>
        <v>0</v>
      </c>
      <c r="K94" s="63">
        <f t="shared" si="28"/>
        <v>0</v>
      </c>
      <c r="L94" s="177">
        <f t="shared" si="29"/>
        <v>0</v>
      </c>
      <c r="M94" s="177">
        <f t="shared" si="30"/>
        <v>0</v>
      </c>
      <c r="N94" s="178">
        <f t="shared" si="31"/>
        <v>0</v>
      </c>
      <c r="O94" s="41"/>
      <c r="P94" s="41"/>
      <c r="Q94" s="42"/>
      <c r="R94" s="43"/>
      <c r="S94" s="43"/>
    </row>
    <row r="95" spans="1:19" s="38" customFormat="1" hidden="1" outlineLevel="1">
      <c r="A95" s="156">
        <f>'Year 1'!A95</f>
        <v>0</v>
      </c>
      <c r="B95" s="157">
        <f>'Year 1'!B95</f>
        <v>0</v>
      </c>
      <c r="C95" s="162">
        <f>'Year 1'!C95</f>
        <v>0</v>
      </c>
      <c r="D95" s="134">
        <f>'Year 1'!D95</f>
        <v>0</v>
      </c>
      <c r="E95" s="175">
        <f>'Year 1'!E95</f>
        <v>0</v>
      </c>
      <c r="F95" s="134">
        <f>'Year 1'!F95</f>
        <v>5</v>
      </c>
      <c r="G95" s="175">
        <f>'Year 1'!G95</f>
        <v>0.04</v>
      </c>
      <c r="H95" s="175">
        <f>'Year 1'!H95</f>
        <v>0.02</v>
      </c>
      <c r="I95" s="176"/>
      <c r="J95" s="64">
        <f t="shared" si="27"/>
        <v>0</v>
      </c>
      <c r="K95" s="63">
        <f t="shared" si="28"/>
        <v>0</v>
      </c>
      <c r="L95" s="177">
        <f t="shared" si="29"/>
        <v>0</v>
      </c>
      <c r="M95" s="177">
        <f t="shared" si="30"/>
        <v>0</v>
      </c>
      <c r="N95" s="178">
        <f t="shared" si="31"/>
        <v>0</v>
      </c>
      <c r="O95" s="41"/>
      <c r="P95" s="41"/>
      <c r="Q95" s="42"/>
      <c r="R95" s="43"/>
      <c r="S95" s="43"/>
    </row>
    <row r="96" spans="1:19" s="38" customFormat="1" hidden="1" outlineLevel="1">
      <c r="A96" s="156">
        <f>'Year 1'!A96</f>
        <v>0</v>
      </c>
      <c r="B96" s="157">
        <f>'Year 1'!B96</f>
        <v>0</v>
      </c>
      <c r="C96" s="162">
        <f>'Year 1'!C96</f>
        <v>0</v>
      </c>
      <c r="D96" s="134">
        <f>'Year 1'!D96</f>
        <v>0</v>
      </c>
      <c r="E96" s="175">
        <f>'Year 1'!E96</f>
        <v>0</v>
      </c>
      <c r="F96" s="134">
        <f>'Year 1'!F96</f>
        <v>5</v>
      </c>
      <c r="G96" s="175">
        <f>'Year 1'!G96</f>
        <v>0.04</v>
      </c>
      <c r="H96" s="175">
        <f>'Year 1'!H96</f>
        <v>0.02</v>
      </c>
      <c r="I96" s="176"/>
      <c r="J96" s="64">
        <f t="shared" si="27"/>
        <v>0</v>
      </c>
      <c r="K96" s="63">
        <f t="shared" si="28"/>
        <v>0</v>
      </c>
      <c r="L96" s="177">
        <f t="shared" si="29"/>
        <v>0</v>
      </c>
      <c r="M96" s="177">
        <f t="shared" si="30"/>
        <v>0</v>
      </c>
      <c r="N96" s="178">
        <f t="shared" si="31"/>
        <v>0</v>
      </c>
      <c r="O96" s="41"/>
      <c r="P96" s="41"/>
      <c r="Q96" s="42"/>
      <c r="R96" s="43"/>
      <c r="S96" s="43"/>
    </row>
    <row r="97" spans="1:19" s="38" customFormat="1" hidden="1" outlineLevel="1">
      <c r="A97" s="156">
        <f>'Year 1'!A97</f>
        <v>0</v>
      </c>
      <c r="B97" s="157">
        <f>'Year 1'!B97</f>
        <v>0</v>
      </c>
      <c r="C97" s="162">
        <f>'Year 1'!C97</f>
        <v>0</v>
      </c>
      <c r="D97" s="134">
        <f>'Year 1'!D97</f>
        <v>0</v>
      </c>
      <c r="E97" s="175">
        <f>'Year 1'!E97</f>
        <v>0</v>
      </c>
      <c r="F97" s="134">
        <f>'Year 1'!F97</f>
        <v>5</v>
      </c>
      <c r="G97" s="175">
        <f>'Year 1'!G97</f>
        <v>0.04</v>
      </c>
      <c r="H97" s="175">
        <f>'Year 1'!H97</f>
        <v>0.02</v>
      </c>
      <c r="I97" s="176"/>
      <c r="J97" s="64">
        <f t="shared" si="27"/>
        <v>0</v>
      </c>
      <c r="K97" s="63">
        <f t="shared" si="28"/>
        <v>0</v>
      </c>
      <c r="L97" s="177">
        <f t="shared" si="29"/>
        <v>0</v>
      </c>
      <c r="M97" s="177">
        <f t="shared" si="30"/>
        <v>0</v>
      </c>
      <c r="N97" s="178">
        <f t="shared" si="31"/>
        <v>0</v>
      </c>
      <c r="O97" s="41"/>
      <c r="P97" s="41"/>
      <c r="Q97" s="42"/>
      <c r="R97" s="43"/>
      <c r="S97" s="43"/>
    </row>
    <row r="98" spans="1:19" s="38" customFormat="1" hidden="1" outlineLevel="1">
      <c r="A98" s="156">
        <f>'Year 1'!A98</f>
        <v>0</v>
      </c>
      <c r="B98" s="157">
        <f>'Year 1'!B98</f>
        <v>0</v>
      </c>
      <c r="C98" s="162">
        <f>'Year 1'!C98</f>
        <v>0</v>
      </c>
      <c r="D98" s="134">
        <f>'Year 1'!D98</f>
        <v>0</v>
      </c>
      <c r="E98" s="175">
        <f>'Year 1'!E98</f>
        <v>0</v>
      </c>
      <c r="F98" s="134">
        <f>'Year 1'!F98</f>
        <v>5</v>
      </c>
      <c r="G98" s="175">
        <f>'Year 1'!G98</f>
        <v>0.04</v>
      </c>
      <c r="H98" s="175">
        <f>'Year 1'!H98</f>
        <v>0.02</v>
      </c>
      <c r="I98" s="176"/>
      <c r="J98" s="64">
        <f t="shared" si="27"/>
        <v>0</v>
      </c>
      <c r="K98" s="63">
        <f t="shared" si="28"/>
        <v>0</v>
      </c>
      <c r="L98" s="177">
        <f t="shared" si="29"/>
        <v>0</v>
      </c>
      <c r="M98" s="177">
        <f t="shared" si="30"/>
        <v>0</v>
      </c>
      <c r="N98" s="178">
        <f t="shared" si="31"/>
        <v>0</v>
      </c>
      <c r="O98" s="41"/>
      <c r="P98" s="41"/>
      <c r="Q98" s="42"/>
      <c r="R98" s="43"/>
      <c r="S98" s="43"/>
    </row>
    <row r="99" spans="1:19" s="38" customFormat="1" hidden="1" outlineLevel="1">
      <c r="A99" s="156">
        <f>'Year 1'!A99</f>
        <v>0</v>
      </c>
      <c r="B99" s="157">
        <f>'Year 1'!B99</f>
        <v>0</v>
      </c>
      <c r="C99" s="162">
        <f>'Year 1'!C99</f>
        <v>0</v>
      </c>
      <c r="D99" s="134">
        <f>'Year 1'!D99</f>
        <v>0</v>
      </c>
      <c r="E99" s="175">
        <f>'Year 1'!E99</f>
        <v>0</v>
      </c>
      <c r="F99" s="134">
        <f>'Year 1'!F99</f>
        <v>5</v>
      </c>
      <c r="G99" s="175">
        <f>'Year 1'!G99</f>
        <v>0.04</v>
      </c>
      <c r="H99" s="175">
        <f>'Year 1'!H99</f>
        <v>0.02</v>
      </c>
      <c r="I99" s="176"/>
      <c r="J99" s="64">
        <f t="shared" si="27"/>
        <v>0</v>
      </c>
      <c r="K99" s="63">
        <f t="shared" si="28"/>
        <v>0</v>
      </c>
      <c r="L99" s="177">
        <f t="shared" si="29"/>
        <v>0</v>
      </c>
      <c r="M99" s="177">
        <f t="shared" si="30"/>
        <v>0</v>
      </c>
      <c r="N99" s="178">
        <f t="shared" si="31"/>
        <v>0</v>
      </c>
      <c r="O99" s="41"/>
      <c r="P99" s="41"/>
      <c r="Q99" s="42"/>
      <c r="R99" s="43"/>
      <c r="S99" s="43"/>
    </row>
    <row r="100" spans="1:19" s="38" customFormat="1" collapsed="1">
      <c r="A100" s="179"/>
      <c r="B100" s="46"/>
      <c r="C100" s="46"/>
      <c r="D100" s="46"/>
      <c r="E100" s="47"/>
      <c r="F100" s="46"/>
      <c r="G100" s="9"/>
      <c r="H100" s="9"/>
      <c r="I100" s="8"/>
      <c r="J100" s="2" t="s">
        <v>106</v>
      </c>
      <c r="K100" s="2">
        <f>SUM(K88:K99)</f>
        <v>0</v>
      </c>
      <c r="L100" s="2">
        <f>SUM(L88:L99)</f>
        <v>0</v>
      </c>
      <c r="M100" s="2">
        <f>SUM(M88:M99)</f>
        <v>0</v>
      </c>
      <c r="N100" s="180">
        <f>SUM(N88:N99)</f>
        <v>0</v>
      </c>
      <c r="O100" s="41"/>
      <c r="P100" s="41"/>
      <c r="Q100" s="42"/>
      <c r="R100" s="43"/>
      <c r="S100" s="43"/>
    </row>
    <row r="101" spans="1:19" s="38" customFormat="1" ht="25.5">
      <c r="A101" s="171" t="s">
        <v>95</v>
      </c>
      <c r="B101" s="172" t="s">
        <v>96</v>
      </c>
      <c r="C101" s="169" t="s">
        <v>97</v>
      </c>
      <c r="D101" s="169" t="s">
        <v>98</v>
      </c>
      <c r="E101" s="169" t="s">
        <v>99</v>
      </c>
      <c r="F101" s="169" t="s">
        <v>100</v>
      </c>
      <c r="G101" s="169" t="s">
        <v>101</v>
      </c>
      <c r="H101" s="169" t="s">
        <v>102</v>
      </c>
      <c r="I101" s="182"/>
      <c r="J101" s="173" t="s">
        <v>56</v>
      </c>
      <c r="K101" s="173" t="s">
        <v>103</v>
      </c>
      <c r="L101" s="173" t="s">
        <v>104</v>
      </c>
      <c r="M101" s="173" t="s">
        <v>105</v>
      </c>
      <c r="N101" s="174" t="s">
        <v>40</v>
      </c>
      <c r="O101" s="41"/>
      <c r="P101" s="41"/>
      <c r="Q101" s="42"/>
      <c r="R101" s="43"/>
      <c r="S101" s="43"/>
    </row>
    <row r="102" spans="1:19" s="38" customFormat="1">
      <c r="A102" s="171"/>
      <c r="B102" s="172"/>
      <c r="C102" s="169"/>
      <c r="D102" s="169"/>
      <c r="E102" s="169"/>
      <c r="F102" s="169"/>
      <c r="G102" s="169"/>
      <c r="H102" s="169"/>
      <c r="I102" s="182"/>
      <c r="J102" s="173"/>
      <c r="K102" s="173"/>
      <c r="L102" s="173"/>
      <c r="M102" s="173"/>
      <c r="N102" s="174"/>
      <c r="O102" s="41"/>
      <c r="P102" s="41"/>
      <c r="Q102" s="42"/>
      <c r="R102" s="43"/>
      <c r="S102" s="43"/>
    </row>
    <row r="103" spans="1:19" s="40" customFormat="1">
      <c r="A103" s="171" t="s">
        <v>16</v>
      </c>
      <c r="B103" s="159"/>
      <c r="C103" s="159"/>
      <c r="D103" s="159"/>
      <c r="E103" s="159"/>
      <c r="F103" s="159"/>
      <c r="G103" s="172"/>
      <c r="H103" s="172"/>
      <c r="I103" s="172"/>
      <c r="J103" s="6"/>
      <c r="K103" s="6"/>
      <c r="L103" s="184">
        <f>SUM(L34,L49,L61,L73,L85,L100)</f>
        <v>0</v>
      </c>
      <c r="M103" s="184">
        <f>SUM(M34,M49,M61,M73,M85,M100)</f>
        <v>0</v>
      </c>
      <c r="N103" s="185">
        <f>SUM(N34,N49,N61,N73,N85,N100)</f>
        <v>0</v>
      </c>
      <c r="O103" s="49"/>
      <c r="P103" s="49"/>
      <c r="Q103" s="49"/>
      <c r="R103" s="38"/>
    </row>
    <row r="104" spans="1:19" s="40" customFormat="1">
      <c r="A104" s="186"/>
      <c r="B104" s="159"/>
      <c r="C104" s="159"/>
      <c r="D104" s="169"/>
      <c r="E104" s="159"/>
      <c r="F104" s="169"/>
      <c r="G104" s="172"/>
      <c r="H104" s="172"/>
      <c r="I104" s="172"/>
      <c r="J104" s="6"/>
      <c r="K104" s="6"/>
      <c r="L104" s="187"/>
      <c r="M104" s="187"/>
      <c r="N104" s="188"/>
      <c r="O104" s="49"/>
      <c r="P104" s="49"/>
      <c r="Q104" s="49"/>
      <c r="R104" s="38"/>
    </row>
    <row r="105" spans="1:19" s="38" customFormat="1">
      <c r="A105" s="186"/>
      <c r="B105" s="297" t="s">
        <v>114</v>
      </c>
      <c r="C105" s="298"/>
      <c r="D105" s="298"/>
      <c r="E105" s="189"/>
      <c r="F105" s="163" t="s">
        <v>265</v>
      </c>
      <c r="G105" s="95"/>
      <c r="H105" s="172"/>
      <c r="I105" s="172"/>
      <c r="J105" s="6"/>
      <c r="K105" s="172"/>
      <c r="L105" s="189" t="s">
        <v>118</v>
      </c>
      <c r="M105" s="95"/>
      <c r="N105" s="190"/>
    </row>
    <row r="106" spans="1:19" s="38" customFormat="1">
      <c r="A106" s="186"/>
      <c r="B106" s="191" t="s">
        <v>87</v>
      </c>
      <c r="C106" s="157" t="s">
        <v>119</v>
      </c>
      <c r="D106" s="134">
        <f>'Year 1'!D106</f>
        <v>23.2</v>
      </c>
      <c r="E106" s="95"/>
      <c r="F106" s="300"/>
      <c r="G106" s="301" t="s">
        <v>120</v>
      </c>
      <c r="H106" s="301" t="s">
        <v>121</v>
      </c>
      <c r="I106" s="301" t="s">
        <v>122</v>
      </c>
      <c r="J106" s="301" t="s">
        <v>123</v>
      </c>
      <c r="K106" s="134"/>
      <c r="L106" s="134" t="s">
        <v>124</v>
      </c>
      <c r="M106" s="134" t="s">
        <v>125</v>
      </c>
      <c r="N106" s="190"/>
    </row>
    <row r="107" spans="1:19" s="38" customFormat="1">
      <c r="A107" s="186"/>
      <c r="B107" s="191" t="s">
        <v>90</v>
      </c>
      <c r="C107" s="157" t="s">
        <v>126</v>
      </c>
      <c r="D107" s="134">
        <f>'Year 1'!D107</f>
        <v>37.299999999999997</v>
      </c>
      <c r="E107" s="95"/>
      <c r="F107" s="157" t="s">
        <v>87</v>
      </c>
      <c r="G107" s="191" t="s">
        <v>127</v>
      </c>
      <c r="H107" s="183">
        <f>'Year 1'!H107</f>
        <v>57312</v>
      </c>
      <c r="I107" s="183">
        <f>'Year 1'!I107</f>
        <v>98400</v>
      </c>
      <c r="J107" s="183">
        <f>'Year 1'!J107</f>
        <v>3123</v>
      </c>
      <c r="K107" s="134"/>
      <c r="L107" s="134" t="s">
        <v>128</v>
      </c>
      <c r="M107" s="162">
        <v>197300</v>
      </c>
      <c r="N107" s="190"/>
    </row>
    <row r="108" spans="1:19" s="38" customFormat="1">
      <c r="A108" s="186"/>
      <c r="B108" s="191" t="s">
        <v>129</v>
      </c>
      <c r="C108" s="157" t="s">
        <v>130</v>
      </c>
      <c r="D108" s="325">
        <f>'Year 1'!D108</f>
        <v>20.399999999999999</v>
      </c>
      <c r="E108" s="95"/>
      <c r="F108" s="157" t="s">
        <v>90</v>
      </c>
      <c r="G108" s="193" t="s">
        <v>131</v>
      </c>
      <c r="H108" s="183">
        <f>'Year 1'!H108</f>
        <v>61608</v>
      </c>
      <c r="I108" s="183">
        <f>'Year 1'!I108</f>
        <v>102696</v>
      </c>
      <c r="J108" s="183">
        <f>'Year 1'!J108</f>
        <v>3123</v>
      </c>
      <c r="K108" s="134"/>
      <c r="L108" s="134"/>
      <c r="M108" s="134"/>
      <c r="N108" s="190"/>
    </row>
    <row r="109" spans="1:19" s="38" customFormat="1">
      <c r="A109" s="186"/>
      <c r="B109" s="191" t="s">
        <v>132</v>
      </c>
      <c r="C109" s="157" t="s">
        <v>108</v>
      </c>
      <c r="D109" s="134">
        <f>'Year 1'!D109</f>
        <v>21.6</v>
      </c>
      <c r="E109" s="95"/>
      <c r="F109" s="157" t="s">
        <v>129</v>
      </c>
      <c r="G109" s="193" t="s">
        <v>133</v>
      </c>
      <c r="H109" s="183">
        <f>'Year 1'!H109</f>
        <v>66192</v>
      </c>
      <c r="I109" s="183">
        <f>'Year 1'!I109</f>
        <v>107280</v>
      </c>
      <c r="J109" s="183">
        <f>'Year 1'!J109</f>
        <v>3123</v>
      </c>
      <c r="K109" s="134"/>
      <c r="L109" s="194"/>
      <c r="M109" s="175"/>
      <c r="N109" s="190"/>
    </row>
    <row r="110" spans="1:19" s="38" customFormat="1">
      <c r="A110" s="186"/>
      <c r="B110" s="191" t="s">
        <v>135</v>
      </c>
      <c r="C110" s="157" t="s">
        <v>136</v>
      </c>
      <c r="D110" s="134">
        <f>'Year 1'!D110</f>
        <v>29.4</v>
      </c>
      <c r="E110" s="95"/>
      <c r="F110" s="191" t="s">
        <v>132</v>
      </c>
      <c r="G110" s="193" t="s">
        <v>137</v>
      </c>
      <c r="H110" s="183">
        <f>'Year 1'!H110</f>
        <v>61608</v>
      </c>
      <c r="I110" s="183">
        <f>'Year 1'!I110</f>
        <v>102696</v>
      </c>
      <c r="J110" s="183">
        <f>'Year 1'!J110</f>
        <v>2143.6666666666665</v>
      </c>
      <c r="K110" s="134"/>
      <c r="L110" s="194"/>
      <c r="M110" s="134"/>
      <c r="N110" s="190"/>
    </row>
    <row r="111" spans="1:19" s="38" customFormat="1">
      <c r="A111" s="186"/>
      <c r="B111" s="191" t="s">
        <v>138</v>
      </c>
      <c r="C111" s="160" t="s">
        <v>63</v>
      </c>
      <c r="D111" s="134">
        <f>'Year 1'!D111</f>
        <v>16.3</v>
      </c>
      <c r="E111" s="134"/>
      <c r="F111" s="191" t="s">
        <v>135</v>
      </c>
      <c r="G111" s="193" t="s">
        <v>139</v>
      </c>
      <c r="H111" s="183">
        <f>'Year 1'!H111</f>
        <v>66192</v>
      </c>
      <c r="I111" s="183">
        <f>'Year 1'!I111</f>
        <v>107280</v>
      </c>
      <c r="J111" s="183">
        <f>'Year 1'!J111</f>
        <v>2143.6666666666665</v>
      </c>
      <c r="K111" s="134"/>
      <c r="L111" s="134"/>
      <c r="M111" s="134"/>
      <c r="N111" s="190"/>
    </row>
    <row r="112" spans="1:19" s="38" customFormat="1">
      <c r="A112" s="171"/>
      <c r="B112" s="95"/>
      <c r="C112" s="95"/>
      <c r="D112" s="95"/>
      <c r="E112" s="95"/>
      <c r="F112" s="95"/>
      <c r="G112" s="95"/>
      <c r="H112" s="95"/>
      <c r="I112" s="95"/>
      <c r="J112" s="95"/>
      <c r="K112" s="95"/>
      <c r="L112" s="95"/>
      <c r="M112" s="95"/>
      <c r="N112" s="190"/>
    </row>
    <row r="113" spans="1:14" s="38" customFormat="1">
      <c r="A113" s="309" t="s">
        <v>140</v>
      </c>
      <c r="B113" s="266"/>
      <c r="C113" s="266"/>
      <c r="D113" s="266"/>
      <c r="E113" s="266"/>
      <c r="F113" s="266"/>
      <c r="G113" s="266"/>
      <c r="H113" s="266"/>
      <c r="I113" s="266"/>
      <c r="J113" s="266"/>
      <c r="K113" s="266"/>
      <c r="L113" s="266"/>
      <c r="M113" s="266"/>
      <c r="N113" s="267"/>
    </row>
    <row r="114" spans="1:14" s="38" customFormat="1">
      <c r="A114" s="195"/>
      <c r="B114" s="95"/>
      <c r="C114" s="95"/>
      <c r="D114" s="95"/>
      <c r="E114" s="95"/>
      <c r="F114" s="95"/>
      <c r="G114" s="95"/>
      <c r="H114" s="95"/>
      <c r="I114" s="95"/>
      <c r="J114" s="95"/>
      <c r="K114" s="95"/>
      <c r="L114" s="95"/>
      <c r="M114" s="95"/>
      <c r="N114" s="190"/>
    </row>
    <row r="115" spans="1:14" s="40" customFormat="1">
      <c r="A115" s="196" t="s">
        <v>95</v>
      </c>
      <c r="B115" s="172" t="s">
        <v>141</v>
      </c>
      <c r="C115" s="172" t="s">
        <v>57</v>
      </c>
      <c r="D115" s="172" t="s">
        <v>142</v>
      </c>
      <c r="E115" s="172" t="s">
        <v>23</v>
      </c>
      <c r="F115" s="172" t="s">
        <v>143</v>
      </c>
      <c r="G115" s="172" t="s">
        <v>40</v>
      </c>
      <c r="H115" s="172"/>
      <c r="I115" s="172"/>
      <c r="J115" s="172"/>
      <c r="K115" s="172"/>
      <c r="L115" s="172"/>
      <c r="M115" s="172"/>
      <c r="N115" s="197"/>
    </row>
    <row r="116" spans="1:14" s="38" customFormat="1">
      <c r="A116" s="156">
        <f>'Year 1'!A116</f>
        <v>0</v>
      </c>
      <c r="B116" s="134">
        <f>'Year 1'!B116</f>
        <v>0</v>
      </c>
      <c r="C116" s="162">
        <f>'Year 1'!C116</f>
        <v>0</v>
      </c>
      <c r="D116" s="198">
        <f>B116*C116</f>
        <v>0</v>
      </c>
      <c r="E116" s="162">
        <f>'Year 1'!E116</f>
        <v>0</v>
      </c>
      <c r="F116" s="162">
        <f>'Year 1'!F116</f>
        <v>0</v>
      </c>
      <c r="G116" s="198">
        <f>SUM(D116:F116)</f>
        <v>0</v>
      </c>
      <c r="H116" s="198"/>
      <c r="I116" s="198"/>
      <c r="J116" s="198"/>
      <c r="K116" s="95"/>
      <c r="L116" s="95"/>
      <c r="M116" s="95"/>
      <c r="N116" s="190"/>
    </row>
    <row r="117" spans="1:14" s="38" customFormat="1">
      <c r="A117" s="156">
        <f>'Year 1'!A117</f>
        <v>0</v>
      </c>
      <c r="B117" s="134">
        <f>'Year 1'!B117</f>
        <v>0</v>
      </c>
      <c r="C117" s="162">
        <f>'Year 1'!C117</f>
        <v>0</v>
      </c>
      <c r="D117" s="198">
        <f>B117*C117</f>
        <v>0</v>
      </c>
      <c r="E117" s="162">
        <f>'Year 1'!E117</f>
        <v>0</v>
      </c>
      <c r="F117" s="162">
        <f>'Year 1'!F117</f>
        <v>0</v>
      </c>
      <c r="G117" s="198">
        <f>SUM(D117:F117)</f>
        <v>0</v>
      </c>
      <c r="H117" s="198"/>
      <c r="I117" s="198"/>
      <c r="J117" s="198"/>
      <c r="K117" s="95"/>
      <c r="L117" s="95"/>
      <c r="M117" s="95"/>
      <c r="N117" s="190"/>
    </row>
    <row r="118" spans="1:14" s="38" customFormat="1">
      <c r="A118" s="156">
        <f>'Year 1'!A118</f>
        <v>0</v>
      </c>
      <c r="B118" s="134">
        <f>'Year 1'!B118</f>
        <v>0</v>
      </c>
      <c r="C118" s="162">
        <f>'Year 1'!C118</f>
        <v>0</v>
      </c>
      <c r="D118" s="198">
        <f>B118*C118</f>
        <v>0</v>
      </c>
      <c r="E118" s="162">
        <f>'Year 1'!E118</f>
        <v>0</v>
      </c>
      <c r="F118" s="162">
        <f>'Year 1'!F118</f>
        <v>0</v>
      </c>
      <c r="G118" s="198">
        <f>SUM(D118:F118)</f>
        <v>0</v>
      </c>
      <c r="H118" s="198"/>
      <c r="I118" s="198"/>
      <c r="J118" s="198"/>
      <c r="K118" s="95"/>
      <c r="L118" s="95"/>
      <c r="M118" s="95"/>
      <c r="N118" s="190"/>
    </row>
    <row r="119" spans="1:14" s="38" customFormat="1">
      <c r="A119" s="179" t="s">
        <v>39</v>
      </c>
      <c r="B119" s="134"/>
      <c r="C119" s="34"/>
      <c r="D119" s="198">
        <f>B119*C119</f>
        <v>0</v>
      </c>
      <c r="E119" s="34"/>
      <c r="F119" s="199" t="s">
        <v>106</v>
      </c>
      <c r="G119" s="200">
        <f>SUM(G116:G118)</f>
        <v>0</v>
      </c>
      <c r="H119" s="198"/>
      <c r="I119" s="198"/>
      <c r="J119" s="198"/>
      <c r="K119" s="95"/>
      <c r="L119" s="95"/>
      <c r="M119" s="95"/>
      <c r="N119" s="190"/>
    </row>
    <row r="120" spans="1:14" s="38" customFormat="1">
      <c r="A120" s="303"/>
      <c r="B120" s="46"/>
      <c r="C120" s="35"/>
      <c r="D120" s="50"/>
      <c r="E120" s="35"/>
      <c r="F120" s="35"/>
      <c r="G120" s="50"/>
      <c r="H120" s="198"/>
      <c r="I120" s="198"/>
      <c r="J120" s="198"/>
      <c r="K120" s="95"/>
      <c r="L120" s="95"/>
      <c r="M120" s="95"/>
      <c r="N120" s="190"/>
    </row>
    <row r="121" spans="1:14" s="38" customFormat="1">
      <c r="A121" s="181" t="s">
        <v>144</v>
      </c>
      <c r="B121" s="134"/>
      <c r="C121" s="34"/>
      <c r="D121" s="201" t="s">
        <v>145</v>
      </c>
      <c r="E121" s="202" t="s">
        <v>146</v>
      </c>
      <c r="F121" s="34"/>
      <c r="G121" s="200" t="s">
        <v>147</v>
      </c>
      <c r="H121" s="198"/>
      <c r="I121" s="198"/>
      <c r="J121" s="198"/>
      <c r="K121" s="95"/>
      <c r="L121" s="95"/>
      <c r="M121" s="95"/>
      <c r="N121" s="190"/>
    </row>
    <row r="122" spans="1:14" s="38" customFormat="1">
      <c r="A122" s="156">
        <f>'Year 1'!A122</f>
        <v>0</v>
      </c>
      <c r="B122" s="134">
        <f>'Year 1'!B122</f>
        <v>0</v>
      </c>
      <c r="C122" s="134">
        <f>'Year 1'!C122</f>
        <v>0</v>
      </c>
      <c r="D122" s="162">
        <f>'Year 1'!D122</f>
        <v>0</v>
      </c>
      <c r="E122" s="162">
        <f>'Year 1'!E122</f>
        <v>0</v>
      </c>
      <c r="F122" s="34"/>
      <c r="G122" s="198">
        <f>D122*E122</f>
        <v>0</v>
      </c>
      <c r="H122" s="198"/>
      <c r="I122" s="198"/>
      <c r="J122" s="198"/>
      <c r="K122" s="95"/>
      <c r="L122" s="95"/>
      <c r="M122" s="95"/>
      <c r="N122" s="190"/>
    </row>
    <row r="123" spans="1:14" s="38" customFormat="1">
      <c r="A123" s="156">
        <f>'Year 1'!A123</f>
        <v>0</v>
      </c>
      <c r="B123" s="134">
        <f>'Year 1'!B123</f>
        <v>0</v>
      </c>
      <c r="C123" s="134">
        <f>'Year 1'!C123</f>
        <v>0</v>
      </c>
      <c r="D123" s="162">
        <f>'Year 1'!D123</f>
        <v>0</v>
      </c>
      <c r="E123" s="162">
        <f>'Year 1'!E123</f>
        <v>0</v>
      </c>
      <c r="F123" s="34"/>
      <c r="G123" s="198">
        <f>D123*E123</f>
        <v>0</v>
      </c>
      <c r="H123" s="198"/>
      <c r="I123" s="198"/>
      <c r="J123" s="198"/>
      <c r="K123" s="95"/>
      <c r="L123" s="95"/>
      <c r="M123" s="95"/>
      <c r="N123" s="190"/>
    </row>
    <row r="124" spans="1:14" s="38" customFormat="1">
      <c r="A124" s="156">
        <f>'Year 1'!A124</f>
        <v>0</v>
      </c>
      <c r="B124" s="134">
        <f>'Year 1'!B124</f>
        <v>0</v>
      </c>
      <c r="C124" s="134">
        <f>'Year 1'!C124</f>
        <v>0</v>
      </c>
      <c r="D124" s="162">
        <f>'Year 1'!D124</f>
        <v>0</v>
      </c>
      <c r="E124" s="162">
        <f>'Year 1'!E124</f>
        <v>0</v>
      </c>
      <c r="F124" s="34"/>
      <c r="G124" s="198">
        <f>D124*E124</f>
        <v>0</v>
      </c>
      <c r="H124" s="198"/>
      <c r="I124" s="198"/>
      <c r="J124" s="198"/>
      <c r="K124" s="95"/>
      <c r="L124" s="95"/>
      <c r="M124" s="95"/>
      <c r="N124" s="190"/>
    </row>
    <row r="125" spans="1:14" s="38" customFormat="1">
      <c r="A125" s="179">
        <f>'Year 1'!A125</f>
        <v>0</v>
      </c>
      <c r="B125" s="134">
        <f>'Year 1'!B125</f>
        <v>0</v>
      </c>
      <c r="C125" s="134">
        <f>'Year 1'!C125</f>
        <v>0</v>
      </c>
      <c r="D125" s="134">
        <f>'Year 1'!D125</f>
        <v>0</v>
      </c>
      <c r="E125" s="134">
        <f>'Year 1'!E125</f>
        <v>0</v>
      </c>
      <c r="F125" s="34"/>
      <c r="G125" s="198"/>
      <c r="H125" s="198"/>
      <c r="I125" s="198"/>
      <c r="J125" s="198"/>
      <c r="K125" s="95"/>
      <c r="L125" s="95"/>
      <c r="M125" s="95"/>
      <c r="N125" s="190"/>
    </row>
    <row r="126" spans="1:14" s="40" customFormat="1">
      <c r="A126" s="171" t="s">
        <v>16</v>
      </c>
      <c r="B126" s="203"/>
      <c r="C126" s="203"/>
      <c r="D126" s="203"/>
      <c r="E126" s="203"/>
      <c r="F126" s="203" t="s">
        <v>148</v>
      </c>
      <c r="G126" s="200">
        <f>SUM(G122:G125)</f>
        <v>0</v>
      </c>
      <c r="H126" s="172"/>
      <c r="I126" s="172"/>
      <c r="J126" s="204"/>
      <c r="K126" s="172"/>
      <c r="L126" s="172"/>
      <c r="M126" s="295" t="s">
        <v>20</v>
      </c>
      <c r="N126" s="205">
        <f>SUM(G119,G126)</f>
        <v>0</v>
      </c>
    </row>
    <row r="127" spans="1:14" s="38" customFormat="1">
      <c r="A127" s="195"/>
      <c r="B127" s="95"/>
      <c r="C127" s="95"/>
      <c r="D127" s="95"/>
      <c r="E127" s="95"/>
      <c r="F127" s="95"/>
      <c r="G127" s="95"/>
      <c r="H127" s="95"/>
      <c r="I127" s="95"/>
      <c r="J127" s="95"/>
      <c r="K127" s="95"/>
      <c r="L127" s="95"/>
      <c r="M127" s="95"/>
      <c r="N127" s="190"/>
    </row>
    <row r="128" spans="1:14" s="40" customFormat="1">
      <c r="A128" s="310" t="s">
        <v>149</v>
      </c>
      <c r="B128" s="263"/>
      <c r="C128" s="263"/>
      <c r="D128" s="263"/>
      <c r="E128" s="263"/>
      <c r="F128" s="263"/>
      <c r="G128" s="263"/>
      <c r="H128" s="263"/>
      <c r="I128" s="263"/>
      <c r="J128" s="263"/>
      <c r="K128" s="263"/>
      <c r="L128" s="263"/>
      <c r="M128" s="263"/>
      <c r="N128" s="265"/>
    </row>
    <row r="129" spans="1:14" s="40" customFormat="1">
      <c r="A129" s="171"/>
      <c r="B129" s="172"/>
      <c r="C129" s="172"/>
      <c r="D129" s="172"/>
      <c r="E129" s="172"/>
      <c r="F129" s="172"/>
      <c r="G129" s="172"/>
      <c r="H129" s="172"/>
      <c r="I129" s="172"/>
      <c r="J129" s="172"/>
      <c r="K129" s="172"/>
      <c r="L129" s="172"/>
      <c r="M129" s="172"/>
      <c r="N129" s="197"/>
    </row>
    <row r="130" spans="1:14" s="40" customFormat="1">
      <c r="A130" s="171" t="s">
        <v>150</v>
      </c>
      <c r="B130" s="51" t="s">
        <v>146</v>
      </c>
      <c r="C130" s="159"/>
      <c r="D130" s="172" t="s">
        <v>150</v>
      </c>
      <c r="E130" s="51" t="s">
        <v>146</v>
      </c>
      <c r="F130" s="159"/>
      <c r="G130" s="189" t="s">
        <v>151</v>
      </c>
      <c r="H130" s="172"/>
      <c r="I130" s="172"/>
      <c r="J130" s="189"/>
      <c r="K130" s="159"/>
      <c r="L130" s="159"/>
      <c r="M130" s="159"/>
      <c r="N130" s="170"/>
    </row>
    <row r="131" spans="1:14" s="40" customFormat="1">
      <c r="A131" s="196" t="s">
        <v>152</v>
      </c>
      <c r="B131" s="68">
        <f>'Year 1'!B131</f>
        <v>0</v>
      </c>
      <c r="C131" s="159"/>
      <c r="D131" s="134" t="s">
        <v>153</v>
      </c>
      <c r="E131" s="68">
        <f>'Year 1'!E131</f>
        <v>0</v>
      </c>
      <c r="F131" s="159"/>
      <c r="G131" s="189"/>
      <c r="H131" s="172"/>
      <c r="I131" s="172"/>
      <c r="J131" s="189"/>
      <c r="K131" s="159"/>
      <c r="L131" s="159"/>
      <c r="M131" s="159"/>
      <c r="N131" s="170"/>
    </row>
    <row r="132" spans="1:14" s="38" customFormat="1">
      <c r="A132" s="195" t="s">
        <v>154</v>
      </c>
      <c r="B132" s="68">
        <f>'Year 1'!B132</f>
        <v>0</v>
      </c>
      <c r="C132" s="157"/>
      <c r="D132" s="134" t="s">
        <v>155</v>
      </c>
      <c r="E132" s="68">
        <f>'Year 1'!E132</f>
        <v>0</v>
      </c>
      <c r="F132" s="157"/>
      <c r="G132" s="172" t="s">
        <v>150</v>
      </c>
      <c r="H132" s="172" t="s">
        <v>146</v>
      </c>
      <c r="I132" s="95"/>
      <c r="J132" s="172"/>
      <c r="K132" s="134"/>
      <c r="L132" s="134"/>
      <c r="M132" s="134"/>
      <c r="N132" s="206"/>
    </row>
    <row r="133" spans="1:14" s="38" customFormat="1">
      <c r="A133" s="195" t="s">
        <v>156</v>
      </c>
      <c r="B133" s="68">
        <f>'Year 1'!B133</f>
        <v>0</v>
      </c>
      <c r="C133" s="157"/>
      <c r="D133" s="134" t="s">
        <v>157</v>
      </c>
      <c r="E133" s="68">
        <f>'Year 1'!E133</f>
        <v>0</v>
      </c>
      <c r="F133" s="157"/>
      <c r="G133" s="134" t="s">
        <v>158</v>
      </c>
      <c r="H133" s="162">
        <f>'Year 1'!H133</f>
        <v>0</v>
      </c>
      <c r="I133" s="95"/>
      <c r="J133" s="95"/>
      <c r="K133" s="134"/>
      <c r="L133" s="134"/>
      <c r="M133" s="134"/>
      <c r="N133" s="206"/>
    </row>
    <row r="134" spans="1:14" s="38" customFormat="1">
      <c r="A134" s="195" t="s">
        <v>35</v>
      </c>
      <c r="B134" s="68">
        <f>'Year 1'!B134</f>
        <v>0</v>
      </c>
      <c r="C134" s="157"/>
      <c r="D134" s="134" t="s">
        <v>159</v>
      </c>
      <c r="E134" s="68">
        <f>'Year 1'!E134</f>
        <v>0</v>
      </c>
      <c r="F134" s="157"/>
      <c r="G134" s="134">
        <f>'Year 1'!G134</f>
        <v>0</v>
      </c>
      <c r="H134" s="162">
        <f>'Year 1'!H134</f>
        <v>0</v>
      </c>
      <c r="I134" s="95"/>
      <c r="J134" s="95"/>
      <c r="K134" s="134"/>
      <c r="L134" s="134"/>
      <c r="M134" s="134"/>
      <c r="N134" s="206"/>
    </row>
    <row r="135" spans="1:14" s="38" customFormat="1">
      <c r="A135" s="196" t="s">
        <v>160</v>
      </c>
      <c r="B135" s="68">
        <f>'Year 1'!B135</f>
        <v>0</v>
      </c>
      <c r="C135" s="157"/>
      <c r="D135" s="134" t="s">
        <v>161</v>
      </c>
      <c r="E135" s="68">
        <f>'Year 1'!E135</f>
        <v>0</v>
      </c>
      <c r="F135" s="157"/>
      <c r="G135" s="134">
        <f>'Year 1'!G135</f>
        <v>0</v>
      </c>
      <c r="H135" s="162">
        <f>'Year 1'!H135</f>
        <v>0</v>
      </c>
      <c r="I135" s="95"/>
      <c r="J135" s="95"/>
      <c r="K135" s="134"/>
      <c r="L135" s="134"/>
      <c r="M135" s="134"/>
      <c r="N135" s="206"/>
    </row>
    <row r="136" spans="1:14" s="38" customFormat="1">
      <c r="A136" s="179" t="s">
        <v>162</v>
      </c>
      <c r="B136" s="68">
        <f>'Year 1'!B136</f>
        <v>0</v>
      </c>
      <c r="C136" s="157"/>
      <c r="D136" s="134" t="s">
        <v>163</v>
      </c>
      <c r="E136" s="68">
        <f>'Year 1'!E136</f>
        <v>0</v>
      </c>
      <c r="F136" s="157"/>
      <c r="G136" s="134">
        <f>'Year 1'!G136</f>
        <v>0</v>
      </c>
      <c r="H136" s="162">
        <f>'Year 1'!H136</f>
        <v>0</v>
      </c>
      <c r="I136" s="95"/>
      <c r="J136" s="134"/>
      <c r="K136" s="134"/>
      <c r="L136" s="134"/>
      <c r="M136" s="134"/>
      <c r="N136" s="206"/>
    </row>
    <row r="137" spans="1:14" s="38" customFormat="1">
      <c r="A137" s="195" t="s">
        <v>164</v>
      </c>
      <c r="B137" s="68">
        <f>'Year 1'!B137</f>
        <v>0</v>
      </c>
      <c r="C137" s="157"/>
      <c r="D137" s="134" t="s">
        <v>165</v>
      </c>
      <c r="E137" s="68">
        <f>'Year 1'!E137</f>
        <v>0</v>
      </c>
      <c r="F137" s="157"/>
      <c r="G137" s="134">
        <f>'Year 1'!G137</f>
        <v>0</v>
      </c>
      <c r="H137" s="162">
        <f>'Year 1'!H137</f>
        <v>0</v>
      </c>
      <c r="I137" s="95"/>
      <c r="J137" s="134"/>
      <c r="K137" s="134"/>
      <c r="L137" s="134"/>
      <c r="M137" s="134"/>
      <c r="N137" s="206"/>
    </row>
    <row r="138" spans="1:14" s="38" customFormat="1">
      <c r="A138" s="195" t="s">
        <v>166</v>
      </c>
      <c r="B138" s="68">
        <f>'Year 1'!B138</f>
        <v>0</v>
      </c>
      <c r="C138" s="157"/>
      <c r="D138" s="134" t="s">
        <v>167</v>
      </c>
      <c r="E138" s="68">
        <f>'Year 1'!E138</f>
        <v>0</v>
      </c>
      <c r="F138" s="157"/>
      <c r="G138" s="134">
        <f>'Year 1'!G138</f>
        <v>0</v>
      </c>
      <c r="H138" s="162">
        <f>'Year 1'!H138</f>
        <v>0</v>
      </c>
      <c r="I138" s="95"/>
      <c r="J138" s="134"/>
      <c r="K138" s="134"/>
      <c r="L138" s="134"/>
      <c r="M138" s="134"/>
      <c r="N138" s="206"/>
    </row>
    <row r="139" spans="1:14" s="38" customFormat="1">
      <c r="A139" s="196" t="s">
        <v>168</v>
      </c>
      <c r="B139" s="68">
        <f>'Year 1'!B139</f>
        <v>0</v>
      </c>
      <c r="C139" s="157"/>
      <c r="D139" s="194" t="s">
        <v>169</v>
      </c>
      <c r="E139" s="68">
        <f>'Year 1'!E139</f>
        <v>0</v>
      </c>
      <c r="F139" s="157"/>
      <c r="G139" s="134">
        <f>'Year 1'!G139</f>
        <v>0</v>
      </c>
      <c r="H139" s="162">
        <f>'Year 1'!H139</f>
        <v>0</v>
      </c>
      <c r="I139" s="95"/>
      <c r="J139" s="134"/>
      <c r="K139" s="134"/>
      <c r="L139" s="134"/>
      <c r="M139" s="134"/>
      <c r="N139" s="206"/>
    </row>
    <row r="140" spans="1:14" s="38" customFormat="1">
      <c r="A140" s="195" t="s">
        <v>170</v>
      </c>
      <c r="B140" s="68">
        <f>'Year 1'!B140</f>
        <v>0</v>
      </c>
      <c r="C140" s="157"/>
      <c r="D140" s="134">
        <f>'Year 1'!D140</f>
        <v>0</v>
      </c>
      <c r="E140" s="68">
        <f>'Year 1'!E140</f>
        <v>0</v>
      </c>
      <c r="F140" s="157"/>
      <c r="G140" s="134">
        <f>'Year 1'!G140</f>
        <v>0</v>
      </c>
      <c r="H140" s="162">
        <f>'Year 1'!H140</f>
        <v>0</v>
      </c>
      <c r="I140" s="95"/>
      <c r="J140" s="134"/>
      <c r="K140" s="134"/>
      <c r="L140" s="134"/>
      <c r="M140" s="134"/>
      <c r="N140" s="206"/>
    </row>
    <row r="141" spans="1:14" s="38" customFormat="1">
      <c r="A141" s="179" t="s">
        <v>171</v>
      </c>
      <c r="B141" s="68">
        <f>'Year 1'!B141</f>
        <v>0</v>
      </c>
      <c r="C141" s="157"/>
      <c r="D141" s="134">
        <f>'Year 1'!D141</f>
        <v>0</v>
      </c>
      <c r="E141" s="68">
        <f>'Year 1'!E141</f>
        <v>0</v>
      </c>
      <c r="F141" s="157"/>
      <c r="G141" s="134">
        <f>'Year 1'!G141</f>
        <v>0</v>
      </c>
      <c r="H141" s="162">
        <f>'Year 1'!H141</f>
        <v>0</v>
      </c>
      <c r="I141" s="95"/>
      <c r="J141" s="134"/>
      <c r="K141" s="134"/>
      <c r="L141" s="134"/>
      <c r="M141" s="134"/>
      <c r="N141" s="206"/>
    </row>
    <row r="142" spans="1:14" s="38" customFormat="1">
      <c r="A142" s="195"/>
      <c r="B142" s="34"/>
      <c r="C142" s="157"/>
      <c r="D142" s="95"/>
      <c r="E142" s="95"/>
      <c r="F142" s="95"/>
      <c r="G142" s="95"/>
      <c r="H142" s="95"/>
      <c r="I142" s="95"/>
      <c r="J142" s="95"/>
      <c r="K142" s="95"/>
      <c r="L142" s="95"/>
      <c r="M142" s="134"/>
      <c r="N142" s="206"/>
    </row>
    <row r="143" spans="1:14" s="40" customFormat="1">
      <c r="A143" s="171" t="s">
        <v>16</v>
      </c>
      <c r="B143" s="203"/>
      <c r="C143" s="203"/>
      <c r="D143" s="203"/>
      <c r="E143" s="203"/>
      <c r="F143" s="203"/>
      <c r="G143" s="172"/>
      <c r="H143" s="172"/>
      <c r="I143" s="172"/>
      <c r="J143" s="172"/>
      <c r="K143" s="159"/>
      <c r="L143" s="159"/>
      <c r="M143" s="296" t="s">
        <v>22</v>
      </c>
      <c r="N143" s="205">
        <f>SUM(B131:B142,E131:E142,H133:H142)</f>
        <v>0</v>
      </c>
    </row>
    <row r="144" spans="1:14" s="40" customFormat="1">
      <c r="A144" s="171"/>
      <c r="B144" s="159"/>
      <c r="C144" s="159"/>
      <c r="D144" s="159"/>
      <c r="E144" s="159"/>
      <c r="F144" s="159"/>
      <c r="G144" s="172"/>
      <c r="H144" s="172"/>
      <c r="I144" s="172"/>
      <c r="J144" s="172"/>
      <c r="K144" s="159"/>
      <c r="L144" s="159"/>
      <c r="M144" s="159"/>
      <c r="N144" s="170"/>
    </row>
    <row r="145" spans="1:14" s="40" customFormat="1">
      <c r="A145" s="310" t="s">
        <v>172</v>
      </c>
      <c r="B145" s="263"/>
      <c r="C145" s="263"/>
      <c r="D145" s="263"/>
      <c r="E145" s="263"/>
      <c r="F145" s="263"/>
      <c r="G145" s="263"/>
      <c r="H145" s="263"/>
      <c r="I145" s="263"/>
      <c r="J145" s="263"/>
      <c r="K145" s="264"/>
      <c r="L145" s="264"/>
      <c r="M145" s="264"/>
      <c r="N145" s="268"/>
    </row>
    <row r="146" spans="1:14" s="40" customFormat="1">
      <c r="A146" s="171"/>
      <c r="B146" s="172"/>
      <c r="C146" s="172"/>
      <c r="D146" s="172"/>
      <c r="E146" s="172"/>
      <c r="F146" s="172"/>
      <c r="G146" s="172"/>
      <c r="H146" s="172"/>
      <c r="I146" s="172"/>
      <c r="J146" s="172"/>
      <c r="K146" s="172"/>
      <c r="L146" s="172"/>
      <c r="M146" s="172"/>
      <c r="N146" s="197"/>
    </row>
    <row r="147" spans="1:14" s="40" customFormat="1" ht="25.5">
      <c r="A147" s="171" t="s">
        <v>95</v>
      </c>
      <c r="B147" s="172" t="s">
        <v>173</v>
      </c>
      <c r="C147" s="172" t="s">
        <v>174</v>
      </c>
      <c r="D147" s="207" t="s">
        <v>175</v>
      </c>
      <c r="E147" s="169" t="s">
        <v>176</v>
      </c>
      <c r="F147" s="207" t="s">
        <v>177</v>
      </c>
      <c r="G147" s="169" t="s">
        <v>178</v>
      </c>
      <c r="H147" s="207" t="s">
        <v>179</v>
      </c>
      <c r="I147" s="172" t="s">
        <v>40</v>
      </c>
      <c r="J147" s="172"/>
      <c r="K147" s="172"/>
      <c r="L147" s="172"/>
      <c r="M147" s="172"/>
      <c r="N147" s="197"/>
    </row>
    <row r="148" spans="1:14" s="40" customFormat="1">
      <c r="A148" s="171"/>
      <c r="B148" s="172"/>
      <c r="C148" s="172"/>
      <c r="D148" s="207"/>
      <c r="E148" s="169"/>
      <c r="F148" s="207"/>
      <c r="G148" s="183"/>
      <c r="H148" s="208"/>
      <c r="I148" s="172"/>
      <c r="J148" s="172"/>
      <c r="K148" s="172"/>
      <c r="L148" s="172"/>
      <c r="M148" s="172"/>
      <c r="N148" s="197"/>
    </row>
    <row r="149" spans="1:14" s="40" customFormat="1">
      <c r="A149" s="181" t="s">
        <v>61</v>
      </c>
      <c r="B149" s="172"/>
      <c r="C149" s="172"/>
      <c r="D149" s="172"/>
      <c r="E149" s="169"/>
      <c r="F149" s="172"/>
      <c r="G149" s="183"/>
      <c r="H149" s="159"/>
      <c r="I149" s="172"/>
      <c r="J149" s="159"/>
      <c r="K149" s="159"/>
      <c r="L149" s="159"/>
      <c r="M149" s="172"/>
      <c r="N149" s="206"/>
    </row>
    <row r="150" spans="1:14" s="38" customFormat="1">
      <c r="A150" s="156">
        <f>'Year 1'!A150</f>
        <v>0</v>
      </c>
      <c r="B150" s="157">
        <f>'Year 1'!B150</f>
        <v>0</v>
      </c>
      <c r="C150" s="134">
        <f>'Year 1'!C150</f>
        <v>0</v>
      </c>
      <c r="D150" s="162">
        <f>'Year 1'!D150</f>
        <v>0</v>
      </c>
      <c r="E150" s="162">
        <f>'Year 1'!E150</f>
        <v>0</v>
      </c>
      <c r="F150" s="162">
        <f>'Year 1'!F150</f>
        <v>0</v>
      </c>
      <c r="G150" s="209">
        <f>E150*F150</f>
        <v>0</v>
      </c>
      <c r="H150" s="162">
        <f>'Year 1'!H150</f>
        <v>0</v>
      </c>
      <c r="I150" s="198">
        <f>(D150+G150+H150)*C150</f>
        <v>0</v>
      </c>
      <c r="J150" s="66"/>
      <c r="K150" s="66"/>
      <c r="L150" s="66"/>
      <c r="M150" s="95"/>
      <c r="N150" s="206"/>
    </row>
    <row r="151" spans="1:14" s="38" customFormat="1">
      <c r="A151" s="156">
        <f>'Year 1'!A151</f>
        <v>0</v>
      </c>
      <c r="B151" s="157">
        <f>'Year 1'!B151</f>
        <v>0</v>
      </c>
      <c r="C151" s="134">
        <f>'Year 1'!C151</f>
        <v>0</v>
      </c>
      <c r="D151" s="162">
        <f>'Year 1'!D151</f>
        <v>0</v>
      </c>
      <c r="E151" s="162">
        <f>'Year 1'!E151</f>
        <v>0</v>
      </c>
      <c r="F151" s="162">
        <f>'Year 1'!F151</f>
        <v>0</v>
      </c>
      <c r="G151" s="209">
        <f>E151*F151</f>
        <v>0</v>
      </c>
      <c r="H151" s="162">
        <f>'Year 1'!H151</f>
        <v>0</v>
      </c>
      <c r="I151" s="198">
        <f t="shared" ref="I151:I158" si="32">(D151+G151+H151)*C151</f>
        <v>0</v>
      </c>
      <c r="J151" s="66"/>
      <c r="K151" s="66"/>
      <c r="L151" s="66"/>
      <c r="M151" s="95"/>
      <c r="N151" s="206"/>
    </row>
    <row r="152" spans="1:14" s="38" customFormat="1">
      <c r="A152" s="156">
        <f>'Year 1'!A152</f>
        <v>0</v>
      </c>
      <c r="B152" s="157">
        <f>'Year 1'!B152</f>
        <v>0</v>
      </c>
      <c r="C152" s="134">
        <f>'Year 1'!C152</f>
        <v>0</v>
      </c>
      <c r="D152" s="162">
        <f>'Year 1'!D152</f>
        <v>0</v>
      </c>
      <c r="E152" s="162">
        <f>'Year 1'!E152</f>
        <v>0</v>
      </c>
      <c r="F152" s="162">
        <f>'Year 1'!F152</f>
        <v>0</v>
      </c>
      <c r="G152" s="209">
        <f>E152*F152</f>
        <v>0</v>
      </c>
      <c r="H152" s="162">
        <f>'Year 1'!H152</f>
        <v>0</v>
      </c>
      <c r="I152" s="198">
        <f t="shared" si="32"/>
        <v>0</v>
      </c>
      <c r="J152" s="66"/>
      <c r="K152" s="66"/>
      <c r="L152" s="66"/>
      <c r="M152" s="95"/>
      <c r="N152" s="206"/>
    </row>
    <row r="153" spans="1:14" s="38" customFormat="1">
      <c r="A153" s="303"/>
      <c r="B153" s="35"/>
      <c r="C153" s="35"/>
      <c r="D153" s="35"/>
      <c r="E153" s="33" t="s">
        <v>180</v>
      </c>
      <c r="F153" s="33"/>
      <c r="G153" s="35"/>
      <c r="H153" s="37"/>
      <c r="I153" s="36">
        <f>SUM(I150:I152)</f>
        <v>0</v>
      </c>
      <c r="J153" s="66"/>
      <c r="K153" s="66"/>
      <c r="L153" s="66"/>
      <c r="M153" s="95"/>
      <c r="N153" s="206"/>
    </row>
    <row r="154" spans="1:14" s="38" customFormat="1">
      <c r="A154" s="181" t="s">
        <v>181</v>
      </c>
      <c r="B154" s="163"/>
      <c r="C154" s="34"/>
      <c r="D154" s="34"/>
      <c r="E154" s="34"/>
      <c r="F154" s="34"/>
      <c r="G154" s="239">
        <f>E154*F154</f>
        <v>0</v>
      </c>
      <c r="H154" s="162"/>
      <c r="I154" s="198">
        <f t="shared" si="32"/>
        <v>0</v>
      </c>
      <c r="J154" s="66"/>
      <c r="K154" s="66"/>
      <c r="L154" s="66"/>
      <c r="M154" s="95"/>
      <c r="N154" s="206"/>
    </row>
    <row r="155" spans="1:14" s="38" customFormat="1">
      <c r="A155" s="156">
        <f>'Year 1'!A155</f>
        <v>0</v>
      </c>
      <c r="B155" s="157">
        <f>'Year 1'!B155</f>
        <v>0</v>
      </c>
      <c r="C155" s="134">
        <f>'Year 1'!C155</f>
        <v>0</v>
      </c>
      <c r="D155" s="162">
        <f>'Year 1'!D155</f>
        <v>0</v>
      </c>
      <c r="E155" s="162">
        <f>'Year 1'!E155</f>
        <v>0</v>
      </c>
      <c r="F155" s="162">
        <f>'Year 1'!F155</f>
        <v>0</v>
      </c>
      <c r="G155" s="210">
        <f>E155*F155</f>
        <v>0</v>
      </c>
      <c r="H155" s="162">
        <f>'Year 1'!H155</f>
        <v>0</v>
      </c>
      <c r="I155" s="177">
        <f t="shared" si="32"/>
        <v>0</v>
      </c>
      <c r="J155" s="66"/>
      <c r="K155" s="66"/>
      <c r="L155" s="66"/>
      <c r="M155" s="95"/>
      <c r="N155" s="206"/>
    </row>
    <row r="156" spans="1:14" s="38" customFormat="1">
      <c r="A156" s="156">
        <f>'Year 1'!A156</f>
        <v>0</v>
      </c>
      <c r="B156" s="157">
        <f>'Year 1'!B156</f>
        <v>0</v>
      </c>
      <c r="C156" s="134">
        <f>'Year 1'!C156</f>
        <v>0</v>
      </c>
      <c r="D156" s="162">
        <f>'Year 1'!D156</f>
        <v>0</v>
      </c>
      <c r="E156" s="162">
        <f>'Year 1'!E156</f>
        <v>0</v>
      </c>
      <c r="F156" s="162">
        <f>'Year 1'!F156</f>
        <v>0</v>
      </c>
      <c r="G156" s="210">
        <f>E156*F156</f>
        <v>0</v>
      </c>
      <c r="H156" s="162">
        <f>'Year 1'!H156</f>
        <v>0</v>
      </c>
      <c r="I156" s="177">
        <f t="shared" si="32"/>
        <v>0</v>
      </c>
      <c r="J156" s="66"/>
      <c r="K156" s="66"/>
      <c r="L156" s="66"/>
      <c r="M156" s="95"/>
      <c r="N156" s="206"/>
    </row>
    <row r="157" spans="1:14" s="38" customFormat="1">
      <c r="A157" s="156">
        <f>'Year 1'!A157</f>
        <v>0</v>
      </c>
      <c r="B157" s="157">
        <f>'Year 1'!B157</f>
        <v>0</v>
      </c>
      <c r="C157" s="134">
        <f>'Year 1'!C157</f>
        <v>0</v>
      </c>
      <c r="D157" s="162">
        <f>'Year 1'!D157</f>
        <v>0</v>
      </c>
      <c r="E157" s="162">
        <f>'Year 1'!E157</f>
        <v>0</v>
      </c>
      <c r="F157" s="162">
        <f>'Year 1'!F157</f>
        <v>0</v>
      </c>
      <c r="G157" s="210">
        <f>E157*F157</f>
        <v>0</v>
      </c>
      <c r="H157" s="162">
        <f>'Year 1'!H157</f>
        <v>0</v>
      </c>
      <c r="I157" s="177">
        <f t="shared" si="32"/>
        <v>0</v>
      </c>
      <c r="J157" s="66"/>
      <c r="K157" s="66"/>
      <c r="L157" s="66"/>
      <c r="M157" s="95"/>
      <c r="N157" s="206"/>
    </row>
    <row r="158" spans="1:14" s="38" customFormat="1">
      <c r="A158" s="302">
        <f>'Year 1'!A158</f>
        <v>0</v>
      </c>
      <c r="B158" s="69">
        <f>'Year 1'!B158</f>
        <v>0</v>
      </c>
      <c r="C158" s="55">
        <f>'Year 1'!C158</f>
        <v>0</v>
      </c>
      <c r="D158" s="70">
        <f>'Year 1'!D158</f>
        <v>0</v>
      </c>
      <c r="E158" s="70">
        <f>'Year 1'!E158</f>
        <v>0</v>
      </c>
      <c r="F158" s="70">
        <f>'Year 1'!F158</f>
        <v>0</v>
      </c>
      <c r="G158" s="55">
        <f>E158*F158</f>
        <v>0</v>
      </c>
      <c r="H158" s="37">
        <f>'Year 1'!H158</f>
        <v>0</v>
      </c>
      <c r="I158" s="55">
        <f t="shared" si="32"/>
        <v>0</v>
      </c>
      <c r="J158" s="66"/>
      <c r="K158" s="66"/>
      <c r="L158" s="66"/>
      <c r="M158" s="95"/>
      <c r="N158" s="206"/>
    </row>
    <row r="159" spans="1:14" s="38" customFormat="1">
      <c r="A159" s="171" t="s">
        <v>182</v>
      </c>
      <c r="B159" s="172"/>
      <c r="C159" s="200" t="s">
        <v>183</v>
      </c>
      <c r="D159" s="200" t="s">
        <v>184</v>
      </c>
      <c r="E159" s="200" t="s">
        <v>185</v>
      </c>
      <c r="F159" s="200" t="s">
        <v>186</v>
      </c>
      <c r="G159" s="200"/>
      <c r="H159" s="200"/>
      <c r="I159" s="198"/>
      <c r="J159" s="34"/>
      <c r="K159" s="34"/>
      <c r="L159" s="34"/>
      <c r="M159" s="95"/>
      <c r="N159" s="206"/>
    </row>
    <row r="160" spans="1:14" s="38" customFormat="1">
      <c r="A160" s="156">
        <f>'Year 1'!A160</f>
        <v>0</v>
      </c>
      <c r="B160" s="157">
        <f>'Year 1'!B160</f>
        <v>0</v>
      </c>
      <c r="C160" s="162">
        <f>'Year 1'!C160</f>
        <v>0</v>
      </c>
      <c r="D160" s="162">
        <f>'Year 1'!D160</f>
        <v>0</v>
      </c>
      <c r="E160" s="211">
        <v>0.57499999999999996</v>
      </c>
      <c r="F160" s="162">
        <f>'Year 1'!F160</f>
        <v>0</v>
      </c>
      <c r="G160" s="211"/>
      <c r="H160" s="34"/>
      <c r="I160" s="198">
        <f>ROUND((C160*D160*E160)+F160,0)</f>
        <v>0</v>
      </c>
      <c r="J160" s="66"/>
      <c r="K160" s="66"/>
      <c r="L160" s="66"/>
      <c r="M160" s="95"/>
      <c r="N160" s="206"/>
    </row>
    <row r="161" spans="1:14" s="38" customFormat="1">
      <c r="A161" s="156">
        <f>'Year 1'!A161</f>
        <v>0</v>
      </c>
      <c r="B161" s="157">
        <f>'Year 1'!B161</f>
        <v>0</v>
      </c>
      <c r="C161" s="162">
        <f>'Year 1'!C161</f>
        <v>0</v>
      </c>
      <c r="D161" s="162">
        <f>'Year 1'!D161</f>
        <v>0</v>
      </c>
      <c r="E161" s="211">
        <v>0.57499999999999996</v>
      </c>
      <c r="F161" s="162">
        <f>'Year 1'!F161</f>
        <v>0</v>
      </c>
      <c r="G161" s="211"/>
      <c r="H161" s="34"/>
      <c r="I161" s="198">
        <f>ROUND((C161*D161*E161)+F161,0)</f>
        <v>0</v>
      </c>
      <c r="J161" s="66"/>
      <c r="K161" s="66"/>
      <c r="L161" s="66"/>
      <c r="M161" s="95"/>
      <c r="N161" s="206"/>
    </row>
    <row r="162" spans="1:14" s="38" customFormat="1">
      <c r="A162" s="156">
        <f>'Year 1'!A162</f>
        <v>0</v>
      </c>
      <c r="B162" s="157">
        <f>'Year 1'!B162</f>
        <v>0</v>
      </c>
      <c r="C162" s="162">
        <f>'Year 1'!C162</f>
        <v>0</v>
      </c>
      <c r="D162" s="162">
        <f>'Year 1'!D162</f>
        <v>0</v>
      </c>
      <c r="E162" s="211">
        <v>0.57499999999999996</v>
      </c>
      <c r="F162" s="162">
        <f>'Year 1'!F162</f>
        <v>0</v>
      </c>
      <c r="G162" s="211"/>
      <c r="H162" s="34"/>
      <c r="I162" s="198">
        <f>ROUND((C162*D162*E162)+F162,0)</f>
        <v>0</v>
      </c>
      <c r="J162" s="66"/>
      <c r="K162" s="66"/>
      <c r="L162" s="66"/>
      <c r="M162" s="95"/>
      <c r="N162" s="206"/>
    </row>
    <row r="163" spans="1:14" s="38" customFormat="1">
      <c r="A163" s="212"/>
      <c r="B163" s="134"/>
      <c r="C163" s="34"/>
      <c r="D163" s="34"/>
      <c r="E163" s="159" t="s">
        <v>187</v>
      </c>
      <c r="F163" s="159"/>
      <c r="G163" s="159"/>
      <c r="H163" s="199"/>
      <c r="I163" s="200">
        <f>SUM(I155:I162)</f>
        <v>0</v>
      </c>
      <c r="J163" s="66"/>
      <c r="K163" s="66"/>
      <c r="L163" s="66"/>
      <c r="M163" s="95"/>
      <c r="N163" s="206"/>
    </row>
    <row r="164" spans="1:14" s="38" customFormat="1">
      <c r="A164" s="179"/>
      <c r="B164" s="134"/>
      <c r="C164" s="34"/>
      <c r="D164" s="34"/>
      <c r="E164" s="211"/>
      <c r="F164" s="211"/>
      <c r="G164" s="211"/>
      <c r="H164" s="34"/>
      <c r="I164" s="198"/>
      <c r="J164" s="66"/>
      <c r="K164" s="66"/>
      <c r="L164" s="66"/>
      <c r="M164" s="95"/>
      <c r="N164" s="206"/>
    </row>
    <row r="165" spans="1:14" s="40" customFormat="1">
      <c r="A165" s="171" t="s">
        <v>16</v>
      </c>
      <c r="B165" s="203"/>
      <c r="C165" s="203"/>
      <c r="D165" s="203"/>
      <c r="E165" s="203"/>
      <c r="F165" s="203"/>
      <c r="G165" s="203"/>
      <c r="H165" s="203"/>
      <c r="I165" s="172"/>
      <c r="J165" s="172"/>
      <c r="K165" s="172"/>
      <c r="L165" s="204"/>
      <c r="M165" s="295" t="s">
        <v>24</v>
      </c>
      <c r="N165" s="213">
        <f>I153+I163</f>
        <v>0</v>
      </c>
    </row>
    <row r="166" spans="1:14" s="38" customFormat="1">
      <c r="A166" s="195"/>
      <c r="B166" s="95"/>
      <c r="C166" s="95"/>
      <c r="D166" s="95"/>
      <c r="E166" s="95"/>
      <c r="F166" s="95"/>
      <c r="G166" s="95"/>
      <c r="H166" s="95"/>
      <c r="I166" s="95"/>
      <c r="J166" s="95"/>
      <c r="K166" s="95"/>
      <c r="L166" s="95"/>
      <c r="M166" s="95"/>
      <c r="N166" s="190"/>
    </row>
    <row r="167" spans="1:14" s="40" customFormat="1">
      <c r="A167" s="311" t="s">
        <v>189</v>
      </c>
      <c r="B167" s="269"/>
      <c r="C167" s="269"/>
      <c r="D167" s="269"/>
      <c r="E167" s="269"/>
      <c r="F167" s="269"/>
      <c r="G167" s="269"/>
      <c r="H167" s="269"/>
      <c r="I167" s="269"/>
      <c r="J167" s="269"/>
      <c r="K167" s="269"/>
      <c r="L167" s="269"/>
      <c r="M167" s="269"/>
      <c r="N167" s="270"/>
    </row>
    <row r="168" spans="1:14" s="40" customFormat="1">
      <c r="A168" s="292" t="s">
        <v>190</v>
      </c>
      <c r="B168" s="293"/>
      <c r="C168" s="293"/>
      <c r="D168" s="293"/>
      <c r="E168" s="326" t="s">
        <v>191</v>
      </c>
      <c r="F168" s="327"/>
      <c r="G168" s="328"/>
      <c r="H168" s="293"/>
      <c r="I168" s="294" t="s">
        <v>192</v>
      </c>
      <c r="J168" s="6"/>
      <c r="K168" s="293"/>
      <c r="L168" s="293"/>
      <c r="M168" s="293"/>
      <c r="N168" s="174"/>
    </row>
    <row r="169" spans="1:14" s="40" customFormat="1">
      <c r="A169" s="214"/>
      <c r="B169" s="84" t="s">
        <v>150</v>
      </c>
      <c r="C169" s="84" t="s">
        <v>146</v>
      </c>
      <c r="D169" s="85"/>
      <c r="E169" s="329"/>
      <c r="F169" s="329" t="s">
        <v>150</v>
      </c>
      <c r="G169" s="329" t="s">
        <v>146</v>
      </c>
      <c r="H169" s="84"/>
      <c r="I169" s="85"/>
      <c r="J169" s="84" t="s">
        <v>150</v>
      </c>
      <c r="K169" s="84" t="s">
        <v>146</v>
      </c>
      <c r="L169" s="84"/>
      <c r="M169" s="84"/>
      <c r="N169" s="174"/>
    </row>
    <row r="170" spans="1:14" s="38" customFormat="1">
      <c r="A170" s="215"/>
      <c r="B170" s="79" t="s">
        <v>193</v>
      </c>
      <c r="C170" s="54">
        <f>'Year 1'!C170</f>
        <v>0</v>
      </c>
      <c r="D170" s="87"/>
      <c r="E170" s="330"/>
      <c r="F170" s="331" t="s">
        <v>194</v>
      </c>
      <c r="G170" s="332"/>
      <c r="H170" s="87"/>
      <c r="I170" s="87"/>
      <c r="J170" s="80">
        <f>'Year 1'!J170</f>
        <v>0</v>
      </c>
      <c r="K170" s="54"/>
      <c r="L170" s="87"/>
      <c r="M170" s="87"/>
      <c r="N170" s="216"/>
    </row>
    <row r="171" spans="1:14" s="38" customFormat="1">
      <c r="A171" s="215"/>
      <c r="B171" s="79" t="s">
        <v>195</v>
      </c>
      <c r="C171" s="54">
        <f>'Year 1'!C171</f>
        <v>0</v>
      </c>
      <c r="D171" s="87"/>
      <c r="E171" s="330"/>
      <c r="F171" s="331" t="s">
        <v>196</v>
      </c>
      <c r="G171" s="332"/>
      <c r="H171" s="87"/>
      <c r="I171" s="87"/>
      <c r="J171" s="80">
        <f>'Year 1'!J171</f>
        <v>0</v>
      </c>
      <c r="K171" s="54"/>
      <c r="L171" s="87"/>
      <c r="M171" s="87"/>
      <c r="N171" s="216"/>
    </row>
    <row r="172" spans="1:14" s="38" customFormat="1">
      <c r="A172" s="215"/>
      <c r="B172" s="79" t="s">
        <v>197</v>
      </c>
      <c r="C172" s="54">
        <f>'Year 1'!C172</f>
        <v>0</v>
      </c>
      <c r="D172" s="87"/>
      <c r="E172" s="330"/>
      <c r="F172" s="331" t="s">
        <v>198</v>
      </c>
      <c r="G172" s="332"/>
      <c r="H172" s="87"/>
      <c r="I172" s="87"/>
      <c r="J172" s="80">
        <f>'Year 1'!J172</f>
        <v>0</v>
      </c>
      <c r="K172" s="54"/>
      <c r="L172" s="87"/>
      <c r="M172" s="87"/>
      <c r="N172" s="216"/>
    </row>
    <row r="173" spans="1:14" s="38" customFormat="1">
      <c r="A173" s="215"/>
      <c r="B173" s="79" t="s">
        <v>199</v>
      </c>
      <c r="C173" s="54">
        <f>'Year 1'!C173</f>
        <v>0</v>
      </c>
      <c r="D173" s="87"/>
      <c r="E173" s="330"/>
      <c r="F173" s="331">
        <f>'Year 1'!F173</f>
        <v>0</v>
      </c>
      <c r="G173" s="332"/>
      <c r="H173" s="87"/>
      <c r="I173" s="87"/>
      <c r="J173" s="80">
        <f>'Year 1'!J173</f>
        <v>0</v>
      </c>
      <c r="K173" s="54"/>
      <c r="L173" s="87"/>
      <c r="M173" s="87"/>
      <c r="N173" s="216"/>
    </row>
    <row r="174" spans="1:14" s="38" customFormat="1">
      <c r="A174" s="215"/>
      <c r="B174" s="79" t="s">
        <v>200</v>
      </c>
      <c r="C174" s="54">
        <f>'Year 1'!C174</f>
        <v>0</v>
      </c>
      <c r="D174" s="87"/>
      <c r="E174" s="330"/>
      <c r="F174" s="331">
        <f>'Year 1'!F174</f>
        <v>0</v>
      </c>
      <c r="G174" s="332"/>
      <c r="H174" s="87"/>
      <c r="I174" s="87"/>
      <c r="J174" s="80">
        <f>'Year 1'!J174</f>
        <v>0</v>
      </c>
      <c r="K174" s="54"/>
      <c r="L174" s="87"/>
      <c r="M174" s="87"/>
      <c r="N174" s="216"/>
    </row>
    <row r="175" spans="1:14" s="38" customFormat="1">
      <c r="A175" s="215"/>
      <c r="B175" s="79" t="s">
        <v>201</v>
      </c>
      <c r="C175" s="54">
        <f>'Year 1'!C175</f>
        <v>0</v>
      </c>
      <c r="D175" s="87"/>
      <c r="E175" s="330"/>
      <c r="F175" s="331">
        <f>'Year 1'!F175</f>
        <v>0</v>
      </c>
      <c r="G175" s="332"/>
      <c r="H175" s="87"/>
      <c r="I175" s="87"/>
      <c r="J175" s="80">
        <f>'Year 1'!J175</f>
        <v>0</v>
      </c>
      <c r="K175" s="54"/>
      <c r="L175" s="87"/>
      <c r="M175" s="87"/>
      <c r="N175" s="216"/>
    </row>
    <row r="176" spans="1:14" s="38" customFormat="1">
      <c r="A176" s="215"/>
      <c r="B176" s="79" t="s">
        <v>202</v>
      </c>
      <c r="C176" s="54">
        <f>'Year 1'!C176</f>
        <v>0</v>
      </c>
      <c r="D176" s="87"/>
      <c r="E176" s="330"/>
      <c r="F176" s="331">
        <f>'Year 1'!F176</f>
        <v>0</v>
      </c>
      <c r="G176" s="332"/>
      <c r="H176" s="87"/>
      <c r="I176" s="87"/>
      <c r="J176" s="80">
        <f>'Year 1'!J176</f>
        <v>0</v>
      </c>
      <c r="K176" s="54"/>
      <c r="L176" s="87"/>
      <c r="M176" s="87"/>
      <c r="N176" s="216"/>
    </row>
    <row r="177" spans="1:18" s="38" customFormat="1">
      <c r="A177" s="215"/>
      <c r="B177" s="79" t="s">
        <v>194</v>
      </c>
      <c r="C177" s="54"/>
      <c r="D177" s="87"/>
      <c r="E177" s="330"/>
      <c r="F177" s="331">
        <f>'Year 1'!F177</f>
        <v>0</v>
      </c>
      <c r="G177" s="332"/>
      <c r="H177" s="87"/>
      <c r="I177" s="87"/>
      <c r="J177" s="80">
        <f>'Year 1'!J177</f>
        <v>0</v>
      </c>
      <c r="K177" s="54"/>
      <c r="L177" s="87"/>
      <c r="M177" s="87"/>
      <c r="N177" s="216"/>
    </row>
    <row r="178" spans="1:18" s="38" customFormat="1">
      <c r="A178" s="215"/>
      <c r="B178" s="79" t="s">
        <v>196</v>
      </c>
      <c r="C178" s="54"/>
      <c r="D178" s="87"/>
      <c r="E178" s="330"/>
      <c r="F178" s="331">
        <f>'Year 1'!F178</f>
        <v>0</v>
      </c>
      <c r="G178" s="332"/>
      <c r="H178" s="87"/>
      <c r="I178" s="87"/>
      <c r="J178" s="80">
        <f>'Year 1'!J178</f>
        <v>0</v>
      </c>
      <c r="K178" s="54"/>
      <c r="L178" s="87"/>
      <c r="M178" s="87"/>
      <c r="N178" s="216"/>
    </row>
    <row r="179" spans="1:18" s="38" customFormat="1">
      <c r="A179" s="215"/>
      <c r="B179" s="79" t="s">
        <v>203</v>
      </c>
      <c r="C179" s="54"/>
      <c r="D179" s="87"/>
      <c r="E179" s="330"/>
      <c r="F179" s="331">
        <f>'Year 1'!F179</f>
        <v>0</v>
      </c>
      <c r="G179" s="332"/>
      <c r="H179" s="87"/>
      <c r="I179" s="87"/>
      <c r="J179" s="80">
        <f>'Year 1'!J179</f>
        <v>0</v>
      </c>
      <c r="K179" s="54"/>
      <c r="L179" s="87"/>
      <c r="M179" s="87"/>
      <c r="N179" s="216"/>
    </row>
    <row r="180" spans="1:18" s="40" customFormat="1">
      <c r="A180" s="214"/>
      <c r="B180" s="79" t="s">
        <v>204</v>
      </c>
      <c r="C180" s="54"/>
      <c r="D180" s="89"/>
      <c r="E180" s="329"/>
      <c r="F180" s="331">
        <f>'Year 1'!F180</f>
        <v>0</v>
      </c>
      <c r="G180" s="332"/>
      <c r="H180" s="84"/>
      <c r="I180" s="84"/>
      <c r="J180" s="80">
        <f>'Year 1'!J180</f>
        <v>0</v>
      </c>
      <c r="K180" s="54"/>
      <c r="L180" s="84"/>
      <c r="M180" s="84"/>
      <c r="N180" s="185"/>
    </row>
    <row r="181" spans="1:18" s="40" customFormat="1">
      <c r="A181" s="214"/>
      <c r="B181" s="79" t="s">
        <v>205</v>
      </c>
      <c r="C181" s="54"/>
      <c r="D181" s="90"/>
      <c r="E181" s="329"/>
      <c r="F181" s="331">
        <f>'Year 1'!F181</f>
        <v>0</v>
      </c>
      <c r="G181" s="332"/>
      <c r="H181" s="90"/>
      <c r="I181" s="90"/>
      <c r="J181" s="80">
        <f>'Year 1'!J181</f>
        <v>0</v>
      </c>
      <c r="K181" s="54"/>
      <c r="L181" s="87"/>
      <c r="M181" s="87"/>
      <c r="N181" s="216"/>
      <c r="O181" s="38"/>
      <c r="P181" s="38"/>
    </row>
    <row r="182" spans="1:18" s="40" customFormat="1">
      <c r="A182" s="214"/>
      <c r="B182" s="79">
        <f>'Year 1'!B182</f>
        <v>0</v>
      </c>
      <c r="C182" s="54">
        <f>'Year 1'!C182</f>
        <v>0</v>
      </c>
      <c r="D182" s="84"/>
      <c r="E182" s="329"/>
      <c r="F182" s="331">
        <f>'Year 1'!F182</f>
        <v>0</v>
      </c>
      <c r="G182" s="332"/>
      <c r="H182" s="84"/>
      <c r="I182" s="84"/>
      <c r="J182" s="80">
        <f>'Year 1'!J182</f>
        <v>0</v>
      </c>
      <c r="K182" s="54"/>
      <c r="L182" s="84"/>
      <c r="M182" s="84"/>
      <c r="N182" s="174"/>
    </row>
    <row r="183" spans="1:18" s="40" customFormat="1">
      <c r="A183" s="214"/>
      <c r="B183" s="79">
        <f>'Year 1'!B183</f>
        <v>0</v>
      </c>
      <c r="C183" s="54">
        <f>'Year 1'!C183</f>
        <v>0</v>
      </c>
      <c r="D183" s="84"/>
      <c r="E183" s="329"/>
      <c r="F183" s="331">
        <f>'Year 1'!F183</f>
        <v>0</v>
      </c>
      <c r="G183" s="332"/>
      <c r="H183" s="84"/>
      <c r="I183" s="84"/>
      <c r="J183" s="80">
        <f>'Year 1'!J183</f>
        <v>0</v>
      </c>
      <c r="K183" s="54"/>
      <c r="L183" s="84"/>
      <c r="M183" s="84"/>
      <c r="N183" s="174"/>
    </row>
    <row r="184" spans="1:18" s="40" customFormat="1">
      <c r="A184" s="217"/>
      <c r="B184" s="79">
        <f>'Year 1'!B184</f>
        <v>0</v>
      </c>
      <c r="C184" s="54">
        <f>'Year 1'!C184</f>
        <v>0</v>
      </c>
      <c r="D184" s="84"/>
      <c r="E184" s="329"/>
      <c r="F184" s="331">
        <f>'Year 1'!F184</f>
        <v>0</v>
      </c>
      <c r="G184" s="332"/>
      <c r="H184" s="84"/>
      <c r="I184" s="84"/>
      <c r="J184" s="80">
        <f>'Year 1'!J184</f>
        <v>0</v>
      </c>
      <c r="K184" s="54"/>
      <c r="L184" s="84"/>
      <c r="M184" s="84"/>
      <c r="N184" s="174"/>
    </row>
    <row r="185" spans="1:18" s="38" customFormat="1">
      <c r="A185" s="218"/>
      <c r="B185" s="79">
        <f>'Year 1'!B185</f>
        <v>0</v>
      </c>
      <c r="C185" s="54">
        <f>'Year 1'!C185</f>
        <v>0</v>
      </c>
      <c r="D185" s="91"/>
      <c r="E185" s="333"/>
      <c r="F185" s="331">
        <f>'Year 1'!F185</f>
        <v>0</v>
      </c>
      <c r="G185" s="332"/>
      <c r="H185" s="88"/>
      <c r="I185" s="88"/>
      <c r="J185" s="80">
        <f>'Year 1'!J185</f>
        <v>0</v>
      </c>
      <c r="K185" s="54"/>
      <c r="L185" s="87"/>
      <c r="M185" s="88"/>
      <c r="N185" s="219"/>
      <c r="O185" s="41"/>
      <c r="P185" s="41"/>
      <c r="Q185" s="41"/>
      <c r="R185" s="57"/>
    </row>
    <row r="186" spans="1:18" s="38" customFormat="1">
      <c r="A186" s="218"/>
      <c r="B186" s="79">
        <f>'Year 1'!B186</f>
        <v>0</v>
      </c>
      <c r="C186" s="54">
        <f>'Year 1'!C186</f>
        <v>0</v>
      </c>
      <c r="D186" s="91"/>
      <c r="E186" s="333"/>
      <c r="F186" s="331">
        <f>'Year 1'!F186</f>
        <v>0</v>
      </c>
      <c r="G186" s="332"/>
      <c r="H186" s="88"/>
      <c r="I186" s="88"/>
      <c r="J186" s="80">
        <f>'Year 1'!J186</f>
        <v>0</v>
      </c>
      <c r="K186" s="54"/>
      <c r="L186" s="87"/>
      <c r="M186" s="92"/>
      <c r="N186" s="219"/>
      <c r="O186" s="41"/>
      <c r="P186" s="41"/>
      <c r="Q186" s="41"/>
      <c r="R186" s="41"/>
    </row>
    <row r="187" spans="1:18" s="38" customFormat="1">
      <c r="A187" s="218"/>
      <c r="B187" s="79">
        <f>'Year 1'!B187</f>
        <v>0</v>
      </c>
      <c r="C187" s="54">
        <f>'Year 1'!C187</f>
        <v>0</v>
      </c>
      <c r="D187" s="91"/>
      <c r="E187" s="333"/>
      <c r="F187" s="331">
        <f>'Year 1'!F187</f>
        <v>0</v>
      </c>
      <c r="G187" s="332"/>
      <c r="H187" s="88"/>
      <c r="I187" s="88"/>
      <c r="J187" s="80">
        <f>'Year 1'!J187</f>
        <v>0</v>
      </c>
      <c r="K187" s="54"/>
      <c r="L187" s="87"/>
      <c r="M187" s="86"/>
      <c r="N187" s="220"/>
      <c r="O187" s="41"/>
      <c r="P187" s="41"/>
      <c r="Q187" s="41"/>
      <c r="R187" s="57"/>
    </row>
    <row r="188" spans="1:18" s="38" customFormat="1">
      <c r="A188" s="218"/>
      <c r="B188" s="81"/>
      <c r="C188" s="81"/>
      <c r="D188" s="91"/>
      <c r="E188" s="91"/>
      <c r="F188" s="81"/>
      <c r="G188" s="81"/>
      <c r="H188" s="88"/>
      <c r="I188" s="88"/>
      <c r="J188" s="81"/>
      <c r="K188" s="79"/>
      <c r="L188" s="87"/>
      <c r="M188" s="93" t="s">
        <v>26</v>
      </c>
      <c r="N188" s="221">
        <f>SUM(C170:C188)</f>
        <v>0</v>
      </c>
      <c r="O188" s="41"/>
      <c r="P188" s="41"/>
      <c r="Q188" s="41"/>
      <c r="R188" s="57"/>
    </row>
    <row r="189" spans="1:18" s="40" customFormat="1">
      <c r="A189" s="217" t="s">
        <v>16</v>
      </c>
      <c r="B189" s="89"/>
      <c r="C189" s="89"/>
      <c r="D189" s="89"/>
      <c r="E189" s="89"/>
      <c r="F189" s="89"/>
      <c r="G189" s="84"/>
      <c r="H189" s="84"/>
      <c r="I189" s="84"/>
      <c r="J189" s="89"/>
      <c r="K189" s="84"/>
      <c r="L189" s="87"/>
      <c r="M189" s="94" t="s">
        <v>28</v>
      </c>
      <c r="N189" s="221">
        <f>SUM(G170:G189,K170:K189)</f>
        <v>0</v>
      </c>
      <c r="O189" s="41"/>
      <c r="P189" s="41"/>
      <c r="Q189" s="41"/>
      <c r="R189" s="41"/>
    </row>
    <row r="190" spans="1:18" s="38" customFormat="1">
      <c r="A190" s="290"/>
      <c r="B190" s="291"/>
      <c r="C190" s="291"/>
      <c r="D190" s="291"/>
      <c r="E190" s="291"/>
      <c r="F190" s="291"/>
      <c r="G190" s="291"/>
      <c r="H190" s="291"/>
      <c r="I190" s="291"/>
      <c r="J190" s="291"/>
      <c r="K190" s="291"/>
      <c r="L190" s="291"/>
      <c r="M190" s="92"/>
      <c r="N190" s="219"/>
      <c r="O190" s="41"/>
      <c r="P190" s="41"/>
      <c r="Q190" s="41"/>
      <c r="R190" s="41"/>
    </row>
    <row r="191" spans="1:18" s="40" customFormat="1">
      <c r="A191" s="309" t="s">
        <v>206</v>
      </c>
      <c r="B191" s="263"/>
      <c r="C191" s="263"/>
      <c r="D191" s="263"/>
      <c r="E191" s="263"/>
      <c r="F191" s="263"/>
      <c r="G191" s="263"/>
      <c r="H191" s="263"/>
      <c r="I191" s="263"/>
      <c r="J191" s="263"/>
      <c r="K191" s="264"/>
      <c r="L191" s="264"/>
      <c r="M191" s="264"/>
      <c r="N191" s="268"/>
    </row>
    <row r="192" spans="1:18" s="40" customFormat="1">
      <c r="A192" s="171"/>
      <c r="B192" s="172"/>
      <c r="C192" s="172"/>
      <c r="D192" s="172"/>
      <c r="E192" s="172"/>
      <c r="F192" s="172"/>
      <c r="G192" s="172"/>
      <c r="H192" s="172"/>
      <c r="I192" s="172"/>
      <c r="J192" s="172"/>
      <c r="K192" s="172"/>
      <c r="L192" s="172"/>
      <c r="M192" s="172"/>
      <c r="N192" s="197"/>
    </row>
    <row r="193" spans="1:14" s="40" customFormat="1">
      <c r="A193" s="171" t="s">
        <v>65</v>
      </c>
      <c r="B193" s="159"/>
      <c r="C193" s="172"/>
      <c r="D193" s="172"/>
      <c r="E193" s="172"/>
      <c r="F193" s="34"/>
      <c r="G193" s="189" t="s">
        <v>207</v>
      </c>
      <c r="H193" s="159"/>
      <c r="I193" s="34"/>
      <c r="J193" s="34"/>
      <c r="K193" s="172" t="s">
        <v>35</v>
      </c>
      <c r="L193" s="172"/>
      <c r="M193" s="172"/>
      <c r="N193" s="197"/>
    </row>
    <row r="194" spans="1:14" s="38" customFormat="1">
      <c r="A194" s="179" t="s">
        <v>208</v>
      </c>
      <c r="B194" s="34" t="s">
        <v>209</v>
      </c>
      <c r="C194" s="95" t="s">
        <v>98</v>
      </c>
      <c r="D194" s="95" t="s">
        <v>40</v>
      </c>
      <c r="E194" s="58"/>
      <c r="F194" s="34"/>
      <c r="G194" s="34"/>
      <c r="H194" s="66"/>
      <c r="I194" s="54"/>
      <c r="J194" s="34"/>
      <c r="K194" s="95" t="s">
        <v>150</v>
      </c>
      <c r="L194" s="34" t="s">
        <v>146</v>
      </c>
      <c r="M194" s="95"/>
      <c r="N194" s="190"/>
    </row>
    <row r="195" spans="1:14" s="38" customFormat="1">
      <c r="A195" s="222">
        <f>'Year 1'!A195</f>
        <v>0</v>
      </c>
      <c r="B195" s="162">
        <f>'Year 1'!B195</f>
        <v>0</v>
      </c>
      <c r="C195" s="162">
        <f>'Year 1'!C195</f>
        <v>0</v>
      </c>
      <c r="D195" s="183">
        <f>(A195/12)*C195*B195</f>
        <v>0</v>
      </c>
      <c r="E195" s="58"/>
      <c r="F195" s="34"/>
      <c r="G195" s="34" t="s">
        <v>210</v>
      </c>
      <c r="H195" s="34">
        <f>I61</f>
        <v>0</v>
      </c>
      <c r="I195" s="56"/>
      <c r="J195" s="34"/>
      <c r="K195" s="134">
        <f>'Year 1'!K195</f>
        <v>0</v>
      </c>
      <c r="L195" s="162">
        <f>'Year 1'!L195</f>
        <v>0</v>
      </c>
      <c r="M195" s="134"/>
      <c r="N195" s="190"/>
    </row>
    <row r="196" spans="1:14" s="38" customFormat="1">
      <c r="A196" s="222">
        <f>'Year 1'!A196</f>
        <v>0</v>
      </c>
      <c r="B196" s="162">
        <f>'Year 1'!B196</f>
        <v>0</v>
      </c>
      <c r="C196" s="162">
        <f>'Year 1'!C196</f>
        <v>0</v>
      </c>
      <c r="D196" s="183">
        <f>(A196/12)*C196*B196</f>
        <v>0</v>
      </c>
      <c r="E196" s="58"/>
      <c r="F196" s="34"/>
      <c r="G196" s="34" t="s">
        <v>211</v>
      </c>
      <c r="H196" s="223">
        <f>'Year 1'!H196</f>
        <v>0.1</v>
      </c>
      <c r="I196" s="56"/>
      <c r="J196" s="34"/>
      <c r="K196" s="134">
        <f>'Year 1'!K196</f>
        <v>0</v>
      </c>
      <c r="L196" s="162">
        <f>'Year 1'!L196</f>
        <v>0</v>
      </c>
      <c r="M196" s="134"/>
      <c r="N196" s="190"/>
    </row>
    <row r="197" spans="1:14" s="38" customFormat="1">
      <c r="A197" s="222">
        <f>'Year 1'!A197</f>
        <v>0</v>
      </c>
      <c r="B197" s="162">
        <f>'Year 1'!B197</f>
        <v>0</v>
      </c>
      <c r="C197" s="162">
        <f>'Year 1'!C197</f>
        <v>0</v>
      </c>
      <c r="D197" s="183">
        <f>(A197/12)*C197*B197</f>
        <v>0</v>
      </c>
      <c r="E197" s="54"/>
      <c r="F197" s="34"/>
      <c r="G197" s="34" t="s">
        <v>64</v>
      </c>
      <c r="H197" s="34">
        <f>ROUND(H195*((1+H196)^C3),0)</f>
        <v>0</v>
      </c>
      <c r="I197" s="54"/>
      <c r="J197" s="34"/>
      <c r="K197" s="134">
        <f>'Year 1'!K197</f>
        <v>0</v>
      </c>
      <c r="L197" s="162">
        <f>'Year 1'!L197</f>
        <v>0</v>
      </c>
      <c r="M197" s="134"/>
      <c r="N197" s="190"/>
    </row>
    <row r="198" spans="1:14" s="38" customFormat="1">
      <c r="A198" s="179">
        <f>'Year 1'!A198</f>
        <v>0</v>
      </c>
      <c r="B198" s="134">
        <f>'Year 1'!B198</f>
        <v>0</v>
      </c>
      <c r="C198" s="134">
        <f>'Year 1'!C198</f>
        <v>0</v>
      </c>
      <c r="D198" s="183">
        <f>(A198/12)*C198*B198</f>
        <v>0</v>
      </c>
      <c r="E198" s="54"/>
      <c r="F198" s="34"/>
      <c r="G198" s="34"/>
      <c r="H198" s="34"/>
      <c r="I198" s="54"/>
      <c r="J198" s="34"/>
      <c r="K198" s="134">
        <f>'Year 1'!K198</f>
        <v>0</v>
      </c>
      <c r="L198" s="134">
        <f>'Year 1'!L198</f>
        <v>0</v>
      </c>
      <c r="M198" s="134"/>
      <c r="N198" s="190"/>
    </row>
    <row r="199" spans="1:14" s="38" customFormat="1">
      <c r="A199" s="224" t="s">
        <v>212</v>
      </c>
      <c r="B199" s="166"/>
      <c r="C199" s="166"/>
      <c r="D199" s="225">
        <f>SUM(D195:D198)</f>
        <v>0</v>
      </c>
      <c r="E199" s="30"/>
      <c r="F199" s="199"/>
      <c r="G199" s="199"/>
      <c r="H199" s="225">
        <f>H197</f>
        <v>0</v>
      </c>
      <c r="I199" s="30"/>
      <c r="J199" s="199"/>
      <c r="K199" s="159"/>
      <c r="L199" s="225">
        <f>SUM(L195:L198)</f>
        <v>0</v>
      </c>
      <c r="M199" s="134"/>
      <c r="N199" s="190"/>
    </row>
    <row r="200" spans="1:14" s="38" customFormat="1">
      <c r="A200" s="179"/>
      <c r="B200" s="34"/>
      <c r="C200" s="34"/>
      <c r="D200" s="95"/>
      <c r="E200" s="307"/>
      <c r="F200" s="34"/>
      <c r="G200" s="34"/>
      <c r="H200" s="34"/>
      <c r="I200" s="307"/>
      <c r="J200" s="34"/>
      <c r="K200" s="134"/>
      <c r="L200" s="162"/>
      <c r="M200" s="134"/>
      <c r="N200" s="190"/>
    </row>
    <row r="201" spans="1:14" s="40" customFormat="1">
      <c r="A201" s="171" t="s">
        <v>16</v>
      </c>
      <c r="B201" s="203"/>
      <c r="C201" s="204" t="s">
        <v>39</v>
      </c>
      <c r="D201" s="203"/>
      <c r="E201" s="203"/>
      <c r="F201" s="203"/>
      <c r="G201" s="172"/>
      <c r="H201" s="172"/>
      <c r="I201" s="159"/>
      <c r="J201" s="203"/>
      <c r="K201" s="159"/>
      <c r="L201" s="159"/>
      <c r="M201" s="296" t="s">
        <v>32</v>
      </c>
      <c r="N201" s="205">
        <f>SUM(D199:L199)</f>
        <v>0</v>
      </c>
    </row>
    <row r="202" spans="1:14" s="38" customFormat="1">
      <c r="A202" s="195"/>
      <c r="B202" s="95"/>
      <c r="C202" s="95"/>
      <c r="D202" s="95"/>
      <c r="E202" s="95"/>
      <c r="F202" s="95"/>
      <c r="G202" s="95"/>
      <c r="H202" s="95"/>
      <c r="I202" s="95"/>
      <c r="J202" s="95"/>
      <c r="K202" s="95"/>
      <c r="L202" s="95"/>
      <c r="M202" s="95"/>
      <c r="N202" s="190"/>
    </row>
    <row r="203" spans="1:14" s="40" customFormat="1">
      <c r="A203" s="309" t="s">
        <v>213</v>
      </c>
      <c r="B203" s="263"/>
      <c r="C203" s="263"/>
      <c r="D203" s="263"/>
      <c r="E203" s="263"/>
      <c r="F203" s="263"/>
      <c r="G203" s="263"/>
      <c r="H203" s="263"/>
      <c r="I203" s="263"/>
      <c r="J203" s="263"/>
      <c r="K203" s="264"/>
      <c r="L203" s="264"/>
      <c r="M203" s="264"/>
      <c r="N203" s="268"/>
    </row>
    <row r="204" spans="1:14" s="40" customFormat="1">
      <c r="A204" s="195"/>
      <c r="B204" s="95"/>
      <c r="C204" s="95"/>
      <c r="D204" s="95"/>
      <c r="E204" s="95"/>
      <c r="F204" s="95"/>
      <c r="G204" s="95"/>
      <c r="H204" s="95"/>
      <c r="I204" s="207" t="s">
        <v>214</v>
      </c>
      <c r="J204" s="207" t="s">
        <v>215</v>
      </c>
      <c r="K204" s="95"/>
      <c r="L204" s="95"/>
      <c r="M204" s="95"/>
      <c r="N204" s="190"/>
    </row>
    <row r="205" spans="1:14" s="40" customFormat="1">
      <c r="A205" s="171" t="s">
        <v>216</v>
      </c>
      <c r="B205" s="172"/>
      <c r="C205" s="172" t="s">
        <v>217</v>
      </c>
      <c r="D205" s="207" t="s">
        <v>218</v>
      </c>
      <c r="E205" s="172"/>
      <c r="F205" s="6" t="s">
        <v>40</v>
      </c>
      <c r="G205" s="6"/>
      <c r="H205" s="6" t="s">
        <v>266</v>
      </c>
      <c r="I205" s="207" t="s">
        <v>220</v>
      </c>
      <c r="J205" s="226" t="s">
        <v>221</v>
      </c>
      <c r="K205" s="95"/>
      <c r="L205" s="95"/>
      <c r="M205" s="95"/>
      <c r="N205" s="190"/>
    </row>
    <row r="206" spans="1:14" s="38" customFormat="1">
      <c r="A206" s="156">
        <f>'Year 1'!A206</f>
        <v>0</v>
      </c>
      <c r="B206" s="134">
        <f>'Year 1'!B206</f>
        <v>0</v>
      </c>
      <c r="C206" s="162">
        <f>'Year 1'!C206</f>
        <v>0</v>
      </c>
      <c r="D206" s="162">
        <f>'Year 1'!D206</f>
        <v>0</v>
      </c>
      <c r="E206" s="95"/>
      <c r="F206" s="64">
        <f>C206+D206</f>
        <v>0</v>
      </c>
      <c r="G206" s="63"/>
      <c r="H206" s="64">
        <f>F206+'Year 1'!F206</f>
        <v>0</v>
      </c>
      <c r="I206" s="198">
        <f>'Year 1'!J206+'Year 1'!I206</f>
        <v>0</v>
      </c>
      <c r="J206" s="64">
        <f>IF(B$218=3,F206,IF(I206&gt;=25000,0,IF(H206&gt;=25000,25000-I206,F206)))</f>
        <v>0</v>
      </c>
      <c r="K206" s="95"/>
      <c r="L206" s="95"/>
      <c r="M206" s="95"/>
      <c r="N206" s="190"/>
    </row>
    <row r="207" spans="1:14" s="38" customFormat="1">
      <c r="A207" s="156">
        <f>'Year 1'!A207</f>
        <v>0</v>
      </c>
      <c r="B207" s="134">
        <f>'Year 1'!B207</f>
        <v>0</v>
      </c>
      <c r="C207" s="162">
        <f>'Year 1'!C207</f>
        <v>0</v>
      </c>
      <c r="D207" s="162">
        <f>'Year 1'!D207</f>
        <v>0</v>
      </c>
      <c r="E207" s="134"/>
      <c r="F207" s="64">
        <f>C207+D207</f>
        <v>0</v>
      </c>
      <c r="G207" s="63"/>
      <c r="H207" s="64">
        <f>F207+'Year 1'!F207</f>
        <v>0</v>
      </c>
      <c r="I207" s="198">
        <f>'Year 1'!J207+'Year 1'!I207</f>
        <v>0</v>
      </c>
      <c r="J207" s="64">
        <f>IF(B$218=3,F207,IF(I207&gt;=25000,0,IF(H207&gt;=25000,25000-I207,F207)))</f>
        <v>0</v>
      </c>
      <c r="K207" s="95"/>
      <c r="L207" s="95"/>
      <c r="M207" s="95"/>
      <c r="N207" s="190"/>
    </row>
    <row r="208" spans="1:14" s="38" customFormat="1">
      <c r="A208" s="156">
        <f>'Year 1'!A208</f>
        <v>0</v>
      </c>
      <c r="B208" s="134">
        <f>'Year 1'!B208</f>
        <v>0</v>
      </c>
      <c r="C208" s="162">
        <f>'Year 1'!C208</f>
        <v>0</v>
      </c>
      <c r="D208" s="162">
        <f>'Year 1'!D208</f>
        <v>0</v>
      </c>
      <c r="E208" s="134"/>
      <c r="F208" s="64">
        <f>C208+D208</f>
        <v>0</v>
      </c>
      <c r="G208" s="63"/>
      <c r="H208" s="64">
        <f>F208+'Year 1'!F208</f>
        <v>0</v>
      </c>
      <c r="I208" s="198">
        <f>'Year 1'!J208+'Year 1'!I208</f>
        <v>0</v>
      </c>
      <c r="J208" s="64">
        <f>IF(B$218=3,F208,IF(I208&gt;=25000,0,IF(H208&gt;=25000,25000-I208,F208)))</f>
        <v>0</v>
      </c>
      <c r="K208" s="134"/>
      <c r="L208" s="134"/>
      <c r="M208" s="134"/>
      <c r="N208" s="206"/>
    </row>
    <row r="209" spans="1:14" s="38" customFormat="1">
      <c r="A209" s="179">
        <f>'Year 1'!A209</f>
        <v>0</v>
      </c>
      <c r="B209" s="134">
        <f>'Year 1'!B209</f>
        <v>0</v>
      </c>
      <c r="C209" s="134">
        <f>'Year 1'!C209</f>
        <v>0</v>
      </c>
      <c r="D209" s="134">
        <f>'Year 1'!D209</f>
        <v>0</v>
      </c>
      <c r="E209" s="134"/>
      <c r="F209" s="63"/>
      <c r="G209" s="63"/>
      <c r="H209" s="63"/>
      <c r="I209" s="134"/>
      <c r="J209" s="64">
        <f>IF(B$218=3,F209,IF(I209&gt;=25000,0,IF(H209&gt;=25000,25000-I209,F209)))</f>
        <v>0</v>
      </c>
      <c r="K209" s="134"/>
      <c r="L209" s="134"/>
      <c r="M209" s="134"/>
      <c r="N209" s="206"/>
    </row>
    <row r="210" spans="1:14" s="40" customFormat="1">
      <c r="A210" s="171" t="s">
        <v>16</v>
      </c>
      <c r="B210" s="172"/>
      <c r="C210" s="184">
        <f>SUM(C206:C209)</f>
        <v>0</v>
      </c>
      <c r="D210" s="184">
        <f>SUM(D206:D209)</f>
        <v>0</v>
      </c>
      <c r="E210" s="203"/>
      <c r="F210" s="6"/>
      <c r="G210" s="6"/>
      <c r="H210" s="184"/>
      <c r="I210" s="159"/>
      <c r="J210" s="227">
        <f>SUM(J206:J208)</f>
        <v>0</v>
      </c>
      <c r="K210" s="159"/>
      <c r="L210" s="159"/>
      <c r="M210" s="159" t="s">
        <v>33</v>
      </c>
      <c r="N210" s="205">
        <f>SUM(C210:E210)</f>
        <v>0</v>
      </c>
    </row>
    <row r="211" spans="1:14" s="38" customFormat="1">
      <c r="A211" s="195"/>
      <c r="B211" s="95"/>
      <c r="C211" s="95"/>
      <c r="D211" s="95"/>
      <c r="E211" s="95"/>
      <c r="F211" s="95"/>
      <c r="G211" s="95"/>
      <c r="H211" s="95"/>
      <c r="I211" s="95"/>
      <c r="J211" s="95"/>
      <c r="K211" s="95"/>
      <c r="L211" s="95"/>
      <c r="M211" s="95"/>
      <c r="N211" s="190"/>
    </row>
    <row r="212" spans="1:14" s="59" customFormat="1" ht="15.75">
      <c r="A212" s="312" t="s">
        <v>222</v>
      </c>
      <c r="B212" s="274"/>
      <c r="C212" s="274"/>
      <c r="D212" s="274"/>
      <c r="E212" s="271"/>
      <c r="F212" s="271"/>
      <c r="G212" s="271"/>
      <c r="H212" s="271"/>
      <c r="I212" s="271"/>
      <c r="J212" s="271"/>
      <c r="K212" s="271"/>
      <c r="L212" s="271"/>
      <c r="M212" s="271"/>
      <c r="N212" s="272">
        <f>SUM(N103,N126,N143,N165,N188,N189,N201,N210)</f>
        <v>0</v>
      </c>
    </row>
    <row r="213" spans="1:14">
      <c r="A213" s="195"/>
      <c r="B213" s="95"/>
      <c r="C213" s="95"/>
      <c r="D213" s="95"/>
      <c r="E213" s="95"/>
      <c r="F213" s="95"/>
      <c r="G213" s="95"/>
      <c r="H213" s="95"/>
      <c r="I213" s="95"/>
      <c r="J213" s="95"/>
      <c r="K213" s="95"/>
      <c r="L213" s="95"/>
      <c r="M213" s="95"/>
      <c r="N213" s="190"/>
    </row>
    <row r="214" spans="1:14" s="40" customFormat="1">
      <c r="A214" s="309" t="s">
        <v>223</v>
      </c>
      <c r="B214" s="263"/>
      <c r="C214" s="263"/>
      <c r="D214" s="263"/>
      <c r="E214" s="263"/>
      <c r="F214" s="263"/>
      <c r="G214" s="263"/>
      <c r="H214" s="263"/>
      <c r="I214" s="263"/>
      <c r="J214" s="263"/>
      <c r="K214" s="264"/>
      <c r="L214" s="264"/>
      <c r="M214" s="264"/>
      <c r="N214" s="268"/>
    </row>
    <row r="215" spans="1:14" s="40" customFormat="1">
      <c r="A215" s="195"/>
      <c r="B215" s="95"/>
      <c r="C215" s="95"/>
      <c r="D215" s="95"/>
      <c r="E215" s="95"/>
      <c r="F215" s="95"/>
      <c r="G215" s="95"/>
      <c r="H215" s="95"/>
      <c r="I215" s="95"/>
      <c r="J215" s="95"/>
      <c r="K215" s="95"/>
      <c r="L215" s="95"/>
      <c r="M215" s="95"/>
      <c r="N215" s="190"/>
    </row>
    <row r="216" spans="1:14" s="40" customFormat="1">
      <c r="A216" s="171" t="s">
        <v>224</v>
      </c>
      <c r="B216" s="95"/>
      <c r="C216" s="95"/>
      <c r="D216" s="304"/>
      <c r="E216" s="95"/>
      <c r="F216" s="95"/>
      <c r="G216" s="95"/>
      <c r="H216" s="304"/>
      <c r="I216" s="95"/>
      <c r="J216" s="95"/>
      <c r="K216" s="95"/>
      <c r="L216" s="95"/>
      <c r="M216" s="95"/>
      <c r="N216" s="190"/>
    </row>
    <row r="217" spans="1:14" s="38" customFormat="1">
      <c r="A217" s="195"/>
      <c r="B217" s="207" t="s">
        <v>225</v>
      </c>
      <c r="C217" s="207" t="s">
        <v>146</v>
      </c>
      <c r="D217" s="304"/>
      <c r="E217" s="172" t="s">
        <v>226</v>
      </c>
      <c r="F217" s="95"/>
      <c r="G217" s="95"/>
      <c r="H217" s="304"/>
      <c r="I217" s="189" t="s">
        <v>227</v>
      </c>
      <c r="J217" s="189"/>
      <c r="K217" s="95"/>
      <c r="L217" s="95"/>
      <c r="M217" s="95"/>
      <c r="N217" s="190"/>
    </row>
    <row r="218" spans="1:14" s="38" customFormat="1">
      <c r="A218" s="179" t="s">
        <v>56</v>
      </c>
      <c r="B218" s="134">
        <f>'Year 1'!B218</f>
        <v>1</v>
      </c>
      <c r="C218" s="64">
        <f>IF(B218=1,(N212-N189-N201-N210+J210),IF(B218=2,(N212-N189-N201-N210+J210-SUM(H133:H142)),IF(B218=3,N212,0)))</f>
        <v>0</v>
      </c>
      <c r="D218" s="58"/>
      <c r="E218" s="95" t="s">
        <v>228</v>
      </c>
      <c r="F218" s="228">
        <v>0.55500000000000005</v>
      </c>
      <c r="G218" s="191" t="s">
        <v>229</v>
      </c>
      <c r="H218" s="58"/>
      <c r="I218" s="134" t="s">
        <v>228</v>
      </c>
      <c r="J218" s="157" t="s">
        <v>230</v>
      </c>
      <c r="K218" s="95"/>
      <c r="L218" s="95"/>
      <c r="M218" s="95"/>
      <c r="N218" s="190"/>
    </row>
    <row r="219" spans="1:14" s="38" customFormat="1">
      <c r="A219" s="179" t="s">
        <v>231</v>
      </c>
      <c r="B219" s="134">
        <f>'Year 1'!B219</f>
        <v>1</v>
      </c>
      <c r="C219" s="64">
        <f>ROUND(C218*INDEX(E218:F223,B219,2),0)</f>
        <v>0</v>
      </c>
      <c r="D219" s="58"/>
      <c r="E219" s="95" t="s">
        <v>232</v>
      </c>
      <c r="F219" s="228">
        <v>0.26</v>
      </c>
      <c r="G219" s="191" t="s">
        <v>233</v>
      </c>
      <c r="H219" s="58"/>
      <c r="I219" s="134" t="s">
        <v>232</v>
      </c>
      <c r="J219" s="157" t="s">
        <v>234</v>
      </c>
      <c r="K219" s="95"/>
      <c r="L219" s="95"/>
      <c r="M219" s="95"/>
      <c r="N219" s="190"/>
    </row>
    <row r="220" spans="1:14" s="38" customFormat="1">
      <c r="A220" s="179" t="s">
        <v>57</v>
      </c>
      <c r="B220" s="228">
        <f>INDEX(E218:F223,B219,2)</f>
        <v>0.55500000000000005</v>
      </c>
      <c r="C220" s="134"/>
      <c r="D220" s="58"/>
      <c r="E220" s="95" t="s">
        <v>235</v>
      </c>
      <c r="F220" s="228">
        <v>0.53</v>
      </c>
      <c r="G220" s="191" t="s">
        <v>236</v>
      </c>
      <c r="H220" s="58"/>
      <c r="I220" s="134" t="s">
        <v>235</v>
      </c>
      <c r="J220" s="157" t="s">
        <v>36</v>
      </c>
      <c r="K220" s="95"/>
      <c r="L220" s="95"/>
      <c r="M220" s="95"/>
      <c r="N220" s="190"/>
    </row>
    <row r="221" spans="1:14" s="38" customFormat="1">
      <c r="A221" s="179"/>
      <c r="B221" s="134"/>
      <c r="C221" s="134"/>
      <c r="D221" s="58"/>
      <c r="E221" s="95" t="s">
        <v>237</v>
      </c>
      <c r="F221" s="228">
        <v>0.08</v>
      </c>
      <c r="G221" s="191" t="s">
        <v>238</v>
      </c>
      <c r="H221" s="58"/>
      <c r="I221" s="134" t="s">
        <v>237</v>
      </c>
      <c r="J221" s="157" t="s">
        <v>35</v>
      </c>
      <c r="K221" s="95"/>
      <c r="L221" s="95"/>
      <c r="M221" s="95"/>
      <c r="N221" s="190"/>
    </row>
    <row r="222" spans="1:14" s="38" customFormat="1">
      <c r="A222" s="179" t="s">
        <v>39</v>
      </c>
      <c r="B222" s="134"/>
      <c r="C222" s="134"/>
      <c r="D222" s="58"/>
      <c r="E222" s="95" t="s">
        <v>239</v>
      </c>
      <c r="F222" s="229" t="s">
        <v>240</v>
      </c>
      <c r="G222" s="191" t="s">
        <v>241</v>
      </c>
      <c r="H222" s="60"/>
      <c r="I222" s="191"/>
      <c r="J222" s="95"/>
      <c r="K222" s="134"/>
      <c r="L222" s="95"/>
      <c r="M222" s="134"/>
      <c r="N222" s="206"/>
    </row>
    <row r="223" spans="1:14" s="40" customFormat="1">
      <c r="A223" s="171"/>
      <c r="B223" s="203"/>
      <c r="C223" s="203"/>
      <c r="D223" s="61"/>
      <c r="E223" s="95" t="s">
        <v>242</v>
      </c>
      <c r="F223" s="230"/>
      <c r="G223" s="231" t="s">
        <v>243</v>
      </c>
      <c r="H223" s="62"/>
      <c r="I223" s="231"/>
      <c r="J223" s="204"/>
      <c r="K223" s="204"/>
      <c r="L223" s="159"/>
      <c r="M223" s="159"/>
      <c r="N223" s="170"/>
    </row>
    <row r="224" spans="1:14" s="40" customFormat="1">
      <c r="A224" s="196"/>
      <c r="B224" s="203"/>
      <c r="C224" s="232"/>
      <c r="D224" s="61"/>
      <c r="E224" s="95"/>
      <c r="F224" s="182"/>
      <c r="G224" s="231"/>
      <c r="H224" s="62"/>
      <c r="I224" s="231"/>
      <c r="J224" s="204"/>
      <c r="K224" s="204"/>
      <c r="L224" s="159"/>
      <c r="M224" s="159"/>
      <c r="N224" s="170"/>
    </row>
    <row r="225" spans="1:14" s="38" customFormat="1">
      <c r="A225" s="195"/>
      <c r="B225" s="95"/>
      <c r="C225" s="95"/>
      <c r="D225" s="95"/>
      <c r="E225" s="95"/>
      <c r="F225" s="95"/>
      <c r="G225" s="95"/>
      <c r="H225" s="95"/>
      <c r="I225" s="95"/>
      <c r="J225" s="95"/>
      <c r="K225" s="95"/>
      <c r="L225" s="95"/>
      <c r="M225" s="95"/>
      <c r="N225" s="190"/>
    </row>
    <row r="226" spans="1:14" s="38" customFormat="1">
      <c r="A226" s="171" t="s">
        <v>16</v>
      </c>
      <c r="B226" s="95"/>
      <c r="C226" s="95"/>
      <c r="D226" s="95"/>
      <c r="E226" s="339" t="s">
        <v>244</v>
      </c>
      <c r="F226" s="95"/>
      <c r="G226" s="95"/>
      <c r="H226" s="95"/>
      <c r="I226" s="95"/>
      <c r="J226" s="95"/>
      <c r="K226" s="95"/>
      <c r="L226" s="95"/>
      <c r="M226" s="95"/>
      <c r="N226" s="205">
        <f>C219</f>
        <v>0</v>
      </c>
    </row>
    <row r="227" spans="1:14" s="38" customFormat="1">
      <c r="A227" s="195"/>
      <c r="B227" s="95"/>
      <c r="C227" s="95"/>
      <c r="D227" s="95"/>
      <c r="E227" s="95"/>
      <c r="F227" s="95"/>
      <c r="G227" s="95"/>
      <c r="H227" s="95"/>
      <c r="I227" s="95"/>
      <c r="J227" s="95"/>
      <c r="K227" s="95"/>
      <c r="L227" s="95"/>
      <c r="M227" s="95"/>
      <c r="N227" s="190"/>
    </row>
    <row r="228" spans="1:14" s="59" customFormat="1" ht="15.75">
      <c r="A228" s="311" t="s">
        <v>245</v>
      </c>
      <c r="B228" s="273"/>
      <c r="C228" s="274"/>
      <c r="D228" s="274"/>
      <c r="E228" s="271"/>
      <c r="F228" s="271"/>
      <c r="G228" s="271"/>
      <c r="H228" s="271"/>
      <c r="I228" s="271"/>
      <c r="J228" s="271"/>
      <c r="K228" s="271"/>
      <c r="L228" s="271"/>
      <c r="M228" s="271"/>
      <c r="N228" s="275"/>
    </row>
    <row r="229" spans="1:14" s="59" customFormat="1" ht="15.75">
      <c r="A229" s="233"/>
      <c r="B229" s="234"/>
      <c r="C229" s="234"/>
      <c r="D229" s="234"/>
      <c r="E229" s="248"/>
      <c r="F229" s="248"/>
      <c r="G229" s="248"/>
      <c r="H229" s="248"/>
      <c r="I229" s="248"/>
      <c r="J229" s="248"/>
      <c r="K229" s="248"/>
      <c r="L229" s="248"/>
      <c r="M229" s="248"/>
      <c r="N229" s="250"/>
    </row>
    <row r="230" spans="1:14" s="38" customFormat="1">
      <c r="A230" s="235" t="s">
        <v>9</v>
      </c>
      <c r="B230" s="63"/>
      <c r="C230" s="63"/>
      <c r="D230" s="63"/>
      <c r="E230" s="305"/>
      <c r="F230" s="3">
        <v>424</v>
      </c>
      <c r="G230" s="63"/>
      <c r="H230" s="63"/>
      <c r="I230" s="63"/>
      <c r="J230" s="63"/>
      <c r="K230" s="304"/>
      <c r="L230" s="6">
        <v>398</v>
      </c>
      <c r="M230" s="63"/>
      <c r="N230" s="216"/>
    </row>
    <row r="231" spans="1:14" s="38" customFormat="1">
      <c r="A231" s="236"/>
      <c r="B231" s="63" t="s">
        <v>17</v>
      </c>
      <c r="C231" s="237" t="s">
        <v>18</v>
      </c>
      <c r="D231" s="64">
        <f>L103</f>
        <v>0</v>
      </c>
      <c r="E231" s="305"/>
      <c r="F231" s="95"/>
      <c r="G231" s="4" t="s">
        <v>59</v>
      </c>
      <c r="H231" s="64">
        <f>N34</f>
        <v>0</v>
      </c>
      <c r="I231" s="5" t="s">
        <v>35</v>
      </c>
      <c r="J231" s="64"/>
      <c r="K231" s="304"/>
      <c r="L231" s="95"/>
      <c r="M231" s="63" t="s">
        <v>246</v>
      </c>
      <c r="N231" s="238">
        <f>N103</f>
        <v>0</v>
      </c>
    </row>
    <row r="232" spans="1:14" s="38" customFormat="1">
      <c r="A232" s="236"/>
      <c r="B232" s="63" t="s">
        <v>247</v>
      </c>
      <c r="C232" s="237" t="s">
        <v>20</v>
      </c>
      <c r="D232" s="64">
        <f>N126</f>
        <v>0</v>
      </c>
      <c r="E232" s="305"/>
      <c r="F232" s="95"/>
      <c r="G232" s="4" t="s">
        <v>60</v>
      </c>
      <c r="H232" s="64">
        <f>N103-N34</f>
        <v>0</v>
      </c>
      <c r="I232" s="63" t="s">
        <v>45</v>
      </c>
      <c r="J232" s="64">
        <f>N188+SUM(G170:G188)</f>
        <v>0</v>
      </c>
      <c r="K232" s="304"/>
      <c r="L232" s="95"/>
      <c r="M232" s="63" t="s">
        <v>247</v>
      </c>
      <c r="N232" s="238">
        <f>G119</f>
        <v>0</v>
      </c>
    </row>
    <row r="233" spans="1:14" s="38" customFormat="1">
      <c r="A233" s="236"/>
      <c r="B233" s="63" t="s">
        <v>248</v>
      </c>
      <c r="C233" s="237" t="s">
        <v>22</v>
      </c>
      <c r="D233" s="64">
        <f>N143</f>
        <v>0</v>
      </c>
      <c r="E233" s="305"/>
      <c r="F233" s="95"/>
      <c r="G233" s="4" t="s">
        <v>27</v>
      </c>
      <c r="H233" s="64">
        <f>SUM(K170:K187)</f>
        <v>0</v>
      </c>
      <c r="I233" s="63" t="s">
        <v>66</v>
      </c>
      <c r="J233" s="64">
        <f>B141</f>
        <v>0</v>
      </c>
      <c r="K233" s="304"/>
      <c r="L233" s="95"/>
      <c r="M233" s="63" t="s">
        <v>27</v>
      </c>
      <c r="N233" s="238">
        <f>SUM(K170:K187)</f>
        <v>0</v>
      </c>
    </row>
    <row r="234" spans="1:14" s="38" customFormat="1">
      <c r="A234" s="236"/>
      <c r="B234" s="63" t="s">
        <v>23</v>
      </c>
      <c r="C234" s="237" t="s">
        <v>24</v>
      </c>
      <c r="D234" s="64">
        <f>N165</f>
        <v>0</v>
      </c>
      <c r="E234" s="305"/>
      <c r="F234" s="95"/>
      <c r="G234" s="4" t="s">
        <v>23</v>
      </c>
      <c r="H234" s="64"/>
      <c r="I234" s="63" t="s">
        <v>67</v>
      </c>
      <c r="J234" s="64">
        <f>G119</f>
        <v>0</v>
      </c>
      <c r="K234" s="304"/>
      <c r="L234" s="95"/>
      <c r="M234" s="63" t="s">
        <v>45</v>
      </c>
      <c r="N234" s="238">
        <f>N188+SUM(G170:G187)</f>
        <v>0</v>
      </c>
    </row>
    <row r="235" spans="1:14" s="38" customFormat="1">
      <c r="A235" s="236"/>
      <c r="B235" s="63" t="s">
        <v>45</v>
      </c>
      <c r="C235" s="237" t="s">
        <v>26</v>
      </c>
      <c r="D235" s="64">
        <f>N188</f>
        <v>0</v>
      </c>
      <c r="E235" s="305"/>
      <c r="F235" s="95"/>
      <c r="G235" s="63" t="s">
        <v>61</v>
      </c>
      <c r="H235" s="64">
        <f>I153</f>
        <v>0</v>
      </c>
      <c r="I235" s="63" t="s">
        <v>68</v>
      </c>
      <c r="J235" s="64">
        <f>E138</f>
        <v>0</v>
      </c>
      <c r="K235" s="304"/>
      <c r="L235" s="95"/>
      <c r="M235" s="63" t="s">
        <v>23</v>
      </c>
      <c r="N235" s="238">
        <f>N165</f>
        <v>0</v>
      </c>
    </row>
    <row r="236" spans="1:14" s="38" customFormat="1">
      <c r="A236" s="236"/>
      <c r="B236" s="63" t="s">
        <v>27</v>
      </c>
      <c r="C236" s="237" t="s">
        <v>28</v>
      </c>
      <c r="D236" s="64">
        <f>N189</f>
        <v>0</v>
      </c>
      <c r="E236" s="306"/>
      <c r="F236" s="95"/>
      <c r="G236" s="63" t="s">
        <v>62</v>
      </c>
      <c r="H236" s="64">
        <f>I163</f>
        <v>0</v>
      </c>
      <c r="I236" s="63" t="s">
        <v>69</v>
      </c>
      <c r="J236" s="64">
        <f>N210</f>
        <v>0</v>
      </c>
      <c r="K236" s="304"/>
      <c r="L236" s="95"/>
      <c r="M236" s="63" t="s">
        <v>35</v>
      </c>
      <c r="N236" s="238">
        <f>SUM(N143,G126,N201)</f>
        <v>0</v>
      </c>
    </row>
    <row r="237" spans="1:14" s="38" customFormat="1">
      <c r="A237" s="236"/>
      <c r="B237" s="63" t="s">
        <v>249</v>
      </c>
      <c r="C237" s="237" t="s">
        <v>30</v>
      </c>
      <c r="D237" s="64">
        <f>M103</f>
        <v>0</v>
      </c>
      <c r="E237" s="306"/>
      <c r="F237" s="95"/>
      <c r="G237" s="5" t="s">
        <v>63</v>
      </c>
      <c r="H237" s="64"/>
      <c r="I237" s="63" t="s">
        <v>70</v>
      </c>
      <c r="J237" s="64">
        <f>H133</f>
        <v>0</v>
      </c>
      <c r="K237" s="304"/>
      <c r="L237" s="95"/>
      <c r="M237" s="63" t="s">
        <v>33</v>
      </c>
      <c r="N237" s="238">
        <f>C210</f>
        <v>0</v>
      </c>
    </row>
    <row r="238" spans="1:14" s="38" customFormat="1">
      <c r="A238" s="236"/>
      <c r="B238" s="63" t="s">
        <v>250</v>
      </c>
      <c r="C238" s="237" t="s">
        <v>32</v>
      </c>
      <c r="D238" s="64">
        <f>N201</f>
        <v>0</v>
      </c>
      <c r="E238" s="306"/>
      <c r="F238" s="95"/>
      <c r="G238" s="63" t="s">
        <v>64</v>
      </c>
      <c r="H238" s="64">
        <f>H199</f>
        <v>0</v>
      </c>
      <c r="I238" s="63" t="s">
        <v>71</v>
      </c>
      <c r="J238" s="64">
        <v>0</v>
      </c>
      <c r="K238" s="304"/>
      <c r="L238" s="95"/>
      <c r="M238" s="63"/>
      <c r="N238" s="238"/>
    </row>
    <row r="239" spans="1:14" s="38" customFormat="1">
      <c r="A239" s="236"/>
      <c r="B239" s="63" t="s">
        <v>251</v>
      </c>
      <c r="C239" s="63" t="s">
        <v>252</v>
      </c>
      <c r="D239" s="64">
        <f>N210</f>
        <v>0</v>
      </c>
      <c r="E239" s="306"/>
      <c r="F239" s="95"/>
      <c r="G239" s="63" t="s">
        <v>65</v>
      </c>
      <c r="H239" s="64">
        <f>D199+L199</f>
        <v>0</v>
      </c>
      <c r="I239" s="63" t="s">
        <v>72</v>
      </c>
      <c r="J239" s="64">
        <f>SUM(G126,B132:B140,E131:E137,E139:E141,H134:H141)</f>
        <v>0</v>
      </c>
      <c r="K239" s="304"/>
      <c r="L239" s="95"/>
      <c r="M239" s="6" t="s">
        <v>253</v>
      </c>
      <c r="N239" s="238">
        <f>SUM(N231:N237)</f>
        <v>0</v>
      </c>
    </row>
    <row r="240" spans="1:14" s="38" customFormat="1">
      <c r="A240" s="236"/>
      <c r="B240" s="63" t="s">
        <v>254</v>
      </c>
      <c r="C240" s="63" t="s">
        <v>255</v>
      </c>
      <c r="D240" s="64"/>
      <c r="E240" s="306"/>
      <c r="F240" s="95"/>
      <c r="G240" s="63"/>
      <c r="H240" s="64"/>
      <c r="I240" s="63" t="s">
        <v>256</v>
      </c>
      <c r="J240" s="64"/>
      <c r="K240" s="304"/>
      <c r="L240" s="95"/>
      <c r="M240" s="63" t="s">
        <v>257</v>
      </c>
      <c r="N240" s="238">
        <f>D210</f>
        <v>0</v>
      </c>
    </row>
    <row r="241" spans="1:15" s="38" customFormat="1">
      <c r="A241" s="236"/>
      <c r="B241" s="63"/>
      <c r="C241" s="63"/>
      <c r="D241" s="64"/>
      <c r="E241" s="306"/>
      <c r="F241" s="95"/>
      <c r="G241" s="63"/>
      <c r="H241" s="64"/>
      <c r="I241" s="63" t="s">
        <v>35</v>
      </c>
      <c r="J241" s="64"/>
      <c r="K241" s="304"/>
      <c r="L241" s="95"/>
      <c r="M241" s="63"/>
      <c r="N241" s="238"/>
    </row>
    <row r="242" spans="1:15" s="38" customFormat="1">
      <c r="A242" s="236"/>
      <c r="B242" s="6" t="s">
        <v>258</v>
      </c>
      <c r="C242" s="63"/>
      <c r="D242" s="64">
        <f>SUM(D231:D239)</f>
        <v>0</v>
      </c>
      <c r="E242" s="306"/>
      <c r="F242" s="95"/>
      <c r="G242" s="6" t="s">
        <v>259</v>
      </c>
      <c r="H242" s="64">
        <f>SUM(H231:H241,J231:J241)</f>
        <v>0</v>
      </c>
      <c r="I242" s="63"/>
      <c r="J242" s="64"/>
      <c r="K242" s="304"/>
      <c r="L242" s="95"/>
      <c r="M242" s="6" t="s">
        <v>259</v>
      </c>
      <c r="N242" s="238">
        <f>SUM(N239:N240)</f>
        <v>0</v>
      </c>
    </row>
    <row r="243" spans="1:15" s="38" customFormat="1">
      <c r="A243" s="236"/>
      <c r="B243" s="6" t="s">
        <v>260</v>
      </c>
      <c r="C243" s="63" t="s">
        <v>261</v>
      </c>
      <c r="D243" s="64">
        <f>N226</f>
        <v>0</v>
      </c>
      <c r="E243" s="306"/>
      <c r="F243" s="95"/>
      <c r="G243" s="6" t="s">
        <v>262</v>
      </c>
      <c r="H243" s="64">
        <f>N226</f>
        <v>0</v>
      </c>
      <c r="I243" s="63"/>
      <c r="J243" s="64"/>
      <c r="K243" s="304"/>
      <c r="L243" s="95"/>
      <c r="M243" s="83" t="s">
        <v>263</v>
      </c>
      <c r="N243" s="238">
        <f>C219</f>
        <v>0</v>
      </c>
    </row>
    <row r="244" spans="1:15" s="38" customFormat="1">
      <c r="A244" s="236"/>
      <c r="B244" s="6" t="s">
        <v>16</v>
      </c>
      <c r="C244" s="63"/>
      <c r="D244" s="64">
        <f>SUM(D242:D243)</f>
        <v>0</v>
      </c>
      <c r="E244" s="306"/>
      <c r="F244" s="95"/>
      <c r="G244" s="6" t="s">
        <v>40</v>
      </c>
      <c r="H244" s="64">
        <f>SUM(H242:H243)</f>
        <v>0</v>
      </c>
      <c r="I244" s="63"/>
      <c r="J244" s="64"/>
      <c r="K244" s="304"/>
      <c r="L244" s="95"/>
      <c r="M244" s="63" t="s">
        <v>40</v>
      </c>
      <c r="N244" s="238">
        <f>SUM(N242:N243)</f>
        <v>0</v>
      </c>
    </row>
    <row r="245" spans="1:15" s="38" customFormat="1">
      <c r="A245" s="195"/>
      <c r="B245" s="95"/>
      <c r="C245" s="95"/>
      <c r="D245" s="95"/>
      <c r="E245" s="95"/>
      <c r="F245" s="95"/>
      <c r="G245" s="95"/>
      <c r="H245" s="95"/>
      <c r="I245" s="95"/>
      <c r="J245" s="95"/>
      <c r="K245" s="95"/>
      <c r="L245" s="95"/>
      <c r="M245" s="95"/>
      <c r="N245" s="178"/>
    </row>
    <row r="246" spans="1:15" s="38" customFormat="1" ht="13.5" thickBot="1">
      <c r="A246" s="276"/>
      <c r="B246" s="277"/>
      <c r="C246" s="277"/>
      <c r="D246" s="277"/>
      <c r="E246" s="277"/>
      <c r="F246" s="277"/>
      <c r="G246" s="277"/>
      <c r="H246" s="277"/>
      <c r="I246" s="277"/>
      <c r="J246" s="277"/>
      <c r="K246" s="277"/>
      <c r="L246" s="277"/>
      <c r="M246" s="278"/>
      <c r="N246" s="279"/>
    </row>
    <row r="247" spans="1:15" s="59" customFormat="1" ht="15.75">
      <c r="A247" s="40"/>
      <c r="M247" s="40"/>
      <c r="N247" s="40"/>
    </row>
    <row r="248" spans="1:15" s="59" customFormat="1" ht="15.75">
      <c r="A248" s="38"/>
      <c r="B248" s="38"/>
      <c r="C248" s="38"/>
      <c r="D248" s="38"/>
      <c r="E248" s="38"/>
      <c r="F248" s="38"/>
      <c r="G248" s="38"/>
      <c r="H248" s="38"/>
      <c r="I248" s="38"/>
      <c r="J248" s="38"/>
      <c r="K248" s="38"/>
      <c r="L248" s="38"/>
      <c r="M248" s="38"/>
      <c r="N248" s="38"/>
      <c r="O248" s="38"/>
    </row>
  </sheetData>
  <sheetProtection sheet="1" objects="1" scenarios="1" formatCells="0" formatColumns="0" formatRows="0" insertColumns="0" insertRows="0"/>
  <protectedRanges>
    <protectedRange sqref="F223" name="Range3"/>
    <protectedRange sqref="A5:F10 H7:H8" name="Range1"/>
    <protectedRange sqref="F160:F162 A116:C118 E116:F118 A122:E125 B131:B141 D139:D141 G134:G141 E131:E141 H133:H141 A206:D209 A195:C198 K195:L198 A150:F152 H150:H152 A155:F158 H155:H158 A160:D162 A37:H50 A52:H62 A64:H74 A76:H86 A88:H100 A15:H35" name="Range2_1"/>
    <protectedRange sqref="A3:F3 A4:D4 F4" name="Range1_1"/>
    <protectedRange sqref="E4" name="Range1_2"/>
  </protectedRanges>
  <phoneticPr fontId="0" type="noConversion"/>
  <printOptions gridLines="1" gridLinesSet="0"/>
  <pageMargins left="0.25" right="0.25" top="0.5" bottom="0.5" header="0.25" footer="0.25"/>
  <pageSetup scale="85" fitToHeight="4" orientation="landscape" r:id="rId1"/>
  <headerFooter alignWithMargins="0">
    <oddHeader>&amp;L&amp;F&amp;R&amp;A</oddHeader>
    <oddFooter>Page &amp;p</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T248"/>
  <sheetViews>
    <sheetView showZeros="0" defaultGridColor="0" colorId="22" zoomScale="85" zoomScaleNormal="85" workbookViewId="0">
      <pane ySplit="4" topLeftCell="A5" activePane="bottomLeft" state="frozenSplit"/>
      <selection pane="bottomLeft" activeCell="M108" sqref="M108"/>
      <selection activeCell="G170" sqref="G170"/>
    </sheetView>
  </sheetViews>
  <sheetFormatPr defaultColWidth="9.140625" defaultRowHeight="12.75" outlineLevelRow="1"/>
  <cols>
    <col min="1" max="1" width="11.7109375" style="39" customWidth="1"/>
    <col min="2" max="2" width="12.28515625" style="39" customWidth="1"/>
    <col min="3" max="3" width="11.140625" style="39" customWidth="1"/>
    <col min="4" max="4" width="10.42578125" style="39" customWidth="1"/>
    <col min="5" max="5" width="12.5703125" style="39" customWidth="1"/>
    <col min="6" max="6" width="9.7109375" style="39" customWidth="1"/>
    <col min="7" max="7" width="12.7109375" style="39" customWidth="1"/>
    <col min="8" max="8" width="11.140625" style="39" customWidth="1"/>
    <col min="9" max="9" width="12" style="39" customWidth="1"/>
    <col min="10" max="10" width="11.7109375" style="39" customWidth="1"/>
    <col min="11" max="11" width="10.28515625" style="39" customWidth="1"/>
    <col min="12" max="12" width="10" style="39" customWidth="1"/>
    <col min="13" max="13" width="8.42578125" style="39" customWidth="1"/>
    <col min="14" max="14" width="12.85546875" style="39" customWidth="1"/>
    <col min="15" max="16" width="10.5703125" style="39" customWidth="1"/>
    <col min="17" max="17" width="9.5703125" style="39" customWidth="1"/>
    <col min="18" max="18" width="11" style="39" customWidth="1"/>
    <col min="19" max="16384" width="9.140625" style="39"/>
  </cols>
  <sheetData>
    <row r="1" spans="1:20" s="38" customFormat="1" ht="8.25" customHeight="1">
      <c r="A1" s="251"/>
      <c r="B1" s="252"/>
      <c r="C1" s="252"/>
      <c r="D1" s="252"/>
      <c r="E1" s="252"/>
      <c r="F1" s="252"/>
      <c r="G1" s="252"/>
      <c r="H1" s="252"/>
      <c r="I1" s="252"/>
      <c r="J1" s="252"/>
      <c r="K1" s="252"/>
      <c r="L1" s="252"/>
      <c r="M1" s="252"/>
      <c r="N1" s="253"/>
    </row>
    <row r="2" spans="1:20" s="38" customFormat="1" ht="17.25" customHeight="1">
      <c r="A2" s="254"/>
      <c r="B2" s="152"/>
      <c r="C2" s="152"/>
      <c r="D2" s="152"/>
      <c r="E2" s="152"/>
      <c r="F2" s="152"/>
      <c r="G2" s="152"/>
      <c r="H2" s="152"/>
      <c r="I2" s="152"/>
      <c r="J2" s="152"/>
      <c r="K2" s="152"/>
      <c r="L2" s="152"/>
      <c r="M2" s="152"/>
      <c r="N2" s="255"/>
    </row>
    <row r="3" spans="1:20" ht="15.75">
      <c r="A3" s="256" t="s">
        <v>73</v>
      </c>
      <c r="B3" s="257" t="s">
        <v>74</v>
      </c>
      <c r="C3" s="258">
        <v>3</v>
      </c>
      <c r="D3" s="258"/>
      <c r="E3" s="259" t="s">
        <v>75</v>
      </c>
      <c r="F3" s="260">
        <f>C8</f>
        <v>0</v>
      </c>
      <c r="G3" s="258"/>
      <c r="H3" s="258"/>
      <c r="I3" s="258"/>
      <c r="J3" s="257" t="s">
        <v>76</v>
      </c>
      <c r="K3" s="287">
        <f>N242</f>
        <v>0</v>
      </c>
      <c r="L3" s="261"/>
      <c r="M3" s="257" t="s">
        <v>77</v>
      </c>
      <c r="N3" s="288">
        <f>H7</f>
        <v>0</v>
      </c>
      <c r="O3" s="75"/>
      <c r="P3" s="75"/>
      <c r="Q3" s="75"/>
      <c r="R3" s="75"/>
      <c r="S3" s="38"/>
      <c r="T3" s="38"/>
    </row>
    <row r="4" spans="1:20" s="38" customFormat="1" ht="15.75">
      <c r="A4" s="262">
        <f>C7</f>
        <v>0</v>
      </c>
      <c r="B4" s="153"/>
      <c r="C4" s="286">
        <f>IF('Year 2'!E4=0,0,'Year 2'!E4+1)</f>
        <v>44743</v>
      </c>
      <c r="D4" s="154" t="s">
        <v>78</v>
      </c>
      <c r="E4" s="286">
        <f>IF(C4=0,0,DATE(YEAR(C4)+1,MONTH(C4),DAY(C4)-1))</f>
        <v>45107</v>
      </c>
      <c r="F4" s="155"/>
      <c r="G4" s="155"/>
      <c r="H4" s="155"/>
      <c r="I4" s="155"/>
      <c r="J4" s="257" t="s">
        <v>79</v>
      </c>
      <c r="K4" s="287">
        <f>N244</f>
        <v>0</v>
      </c>
      <c r="L4" s="261"/>
      <c r="M4" s="257" t="s">
        <v>80</v>
      </c>
      <c r="N4" s="289">
        <f>IF(N3=0,0,IF(H8=1,N3-K3,N3-K4))</f>
        <v>0</v>
      </c>
      <c r="O4" s="75"/>
      <c r="P4" s="75"/>
      <c r="Q4" s="75"/>
      <c r="R4" s="75"/>
      <c r="S4" s="40"/>
      <c r="T4" s="40"/>
    </row>
    <row r="5" spans="1:20" s="38" customFormat="1">
      <c r="A5" s="308" t="s">
        <v>81</v>
      </c>
      <c r="B5" s="263"/>
      <c r="C5" s="263"/>
      <c r="D5" s="264"/>
      <c r="E5" s="264"/>
      <c r="F5" s="264"/>
      <c r="G5" s="264"/>
      <c r="H5" s="264"/>
      <c r="I5" s="264"/>
      <c r="J5" s="264"/>
      <c r="K5" s="264"/>
      <c r="L5" s="263"/>
      <c r="M5" s="263"/>
      <c r="N5" s="265"/>
      <c r="O5" s="75"/>
      <c r="P5" s="75"/>
      <c r="Q5" s="75"/>
      <c r="R5" s="75"/>
      <c r="S5" s="40"/>
      <c r="T5" s="40"/>
    </row>
    <row r="6" spans="1:20" s="38" customFormat="1">
      <c r="A6" s="156"/>
      <c r="B6" s="157"/>
      <c r="C6" s="157"/>
      <c r="D6" s="157"/>
      <c r="E6" s="157"/>
      <c r="F6" s="157"/>
      <c r="G6" s="157"/>
      <c r="H6" s="157"/>
      <c r="I6" s="157"/>
      <c r="J6" s="157"/>
      <c r="K6" s="157"/>
      <c r="L6" s="157"/>
      <c r="M6" s="157"/>
      <c r="N6" s="158"/>
      <c r="O6" s="75"/>
      <c r="P6" s="75"/>
      <c r="Q6" s="75"/>
      <c r="R6" s="75"/>
      <c r="S6" s="40"/>
      <c r="T6" s="40"/>
    </row>
    <row r="7" spans="1:20" s="38" customFormat="1">
      <c r="A7" s="156"/>
      <c r="B7" s="159" t="s">
        <v>82</v>
      </c>
      <c r="C7" s="160">
        <f>'Year 2'!C7</f>
        <v>0</v>
      </c>
      <c r="D7" s="157"/>
      <c r="E7" s="161"/>
      <c r="F7" s="162"/>
      <c r="G7" s="163" t="s">
        <v>83</v>
      </c>
      <c r="H7" s="160">
        <f>'Year 2'!H7</f>
        <v>0</v>
      </c>
      <c r="I7" s="157"/>
      <c r="J7" s="164" t="s">
        <v>84</v>
      </c>
      <c r="K7" s="157"/>
      <c r="L7" s="162"/>
      <c r="M7" s="157"/>
      <c r="N7" s="158"/>
      <c r="O7" s="75"/>
      <c r="P7" s="75"/>
      <c r="Q7" s="75"/>
      <c r="R7" s="75"/>
      <c r="S7" s="40"/>
      <c r="T7" s="40"/>
    </row>
    <row r="8" spans="1:20" s="38" customFormat="1">
      <c r="A8" s="156"/>
      <c r="B8" s="159" t="s">
        <v>85</v>
      </c>
      <c r="C8" s="160">
        <f>'Year 2'!C8</f>
        <v>0</v>
      </c>
      <c r="D8" s="162"/>
      <c r="E8" s="157"/>
      <c r="F8" s="162"/>
      <c r="G8" s="163" t="s">
        <v>86</v>
      </c>
      <c r="H8" s="160">
        <f>'Year 2'!H8</f>
        <v>0</v>
      </c>
      <c r="I8" s="157"/>
      <c r="J8" s="160" t="s">
        <v>87</v>
      </c>
      <c r="K8" s="165" t="s">
        <v>88</v>
      </c>
      <c r="L8" s="157"/>
      <c r="M8" s="157"/>
      <c r="N8" s="158"/>
      <c r="O8" s="75"/>
      <c r="P8" s="75"/>
      <c r="Q8" s="75"/>
      <c r="R8" s="75"/>
      <c r="S8" s="40"/>
      <c r="T8" s="40"/>
    </row>
    <row r="9" spans="1:20" s="38" customFormat="1">
      <c r="A9" s="156"/>
      <c r="B9" s="166" t="s">
        <v>89</v>
      </c>
      <c r="C9" s="167">
        <f>'Year 2'!C9</f>
        <v>44013</v>
      </c>
      <c r="D9" s="162"/>
      <c r="E9" s="157"/>
      <c r="F9" s="162"/>
      <c r="G9" s="157"/>
      <c r="H9" s="162"/>
      <c r="I9" s="157"/>
      <c r="J9" s="160" t="s">
        <v>90</v>
      </c>
      <c r="K9" s="165" t="s">
        <v>91</v>
      </c>
      <c r="L9" s="157"/>
      <c r="M9" s="157"/>
      <c r="N9" s="158"/>
      <c r="O9" s="75"/>
      <c r="P9" s="75"/>
      <c r="Q9" s="75"/>
      <c r="R9" s="75"/>
      <c r="S9" s="40"/>
      <c r="T9" s="40"/>
    </row>
    <row r="10" spans="1:20" s="38" customFormat="1">
      <c r="A10" s="156"/>
      <c r="B10" s="166"/>
      <c r="C10" s="161"/>
      <c r="D10" s="162"/>
      <c r="E10" s="157"/>
      <c r="F10" s="162"/>
      <c r="G10" s="157"/>
      <c r="H10" s="162"/>
      <c r="I10" s="157"/>
      <c r="J10" s="160"/>
      <c r="K10" s="165"/>
      <c r="L10" s="157"/>
      <c r="M10" s="157"/>
      <c r="N10" s="158"/>
      <c r="O10" s="75"/>
      <c r="P10" s="75"/>
      <c r="Q10" s="75"/>
      <c r="R10" s="75"/>
      <c r="S10" s="40"/>
      <c r="T10" s="40"/>
    </row>
    <row r="11" spans="1:20" s="38" customFormat="1">
      <c r="A11" s="308" t="s">
        <v>92</v>
      </c>
      <c r="B11" s="263"/>
      <c r="C11" s="263"/>
      <c r="D11" s="264"/>
      <c r="E11" s="264"/>
      <c r="F11" s="264"/>
      <c r="G11" s="264"/>
      <c r="H11" s="264"/>
      <c r="I11" s="264"/>
      <c r="J11" s="264"/>
      <c r="K11" s="264"/>
      <c r="L11" s="263"/>
      <c r="M11" s="263"/>
      <c r="N11" s="265"/>
      <c r="O11" s="41"/>
      <c r="P11" s="42"/>
      <c r="Q11" s="43"/>
      <c r="R11" s="41"/>
      <c r="S11" s="42"/>
    </row>
    <row r="12" spans="1:20" s="38" customFormat="1">
      <c r="A12" s="168"/>
      <c r="B12" s="163" t="s">
        <v>93</v>
      </c>
      <c r="C12" s="95"/>
      <c r="D12" s="95"/>
      <c r="E12" s="95"/>
      <c r="F12" s="169"/>
      <c r="G12" s="95"/>
      <c r="H12" s="95"/>
      <c r="I12" s="95"/>
      <c r="J12" s="95"/>
      <c r="K12" s="169"/>
      <c r="L12" s="95"/>
      <c r="M12" s="95"/>
      <c r="N12" s="170"/>
      <c r="O12" s="41"/>
      <c r="P12" s="42"/>
      <c r="Q12" s="43"/>
      <c r="R12" s="41"/>
      <c r="S12" s="42"/>
    </row>
    <row r="13" spans="1:20" s="38" customFormat="1">
      <c r="A13" s="168" t="s">
        <v>94</v>
      </c>
      <c r="B13" s="159"/>
      <c r="C13" s="95"/>
      <c r="D13" s="95"/>
      <c r="E13" s="95"/>
      <c r="F13" s="169"/>
      <c r="G13" s="95"/>
      <c r="H13" s="95"/>
      <c r="I13" s="95"/>
      <c r="J13" s="95"/>
      <c r="K13" s="169"/>
      <c r="L13" s="95"/>
      <c r="M13" s="95"/>
      <c r="N13" s="170"/>
      <c r="O13" s="41"/>
      <c r="P13" s="42"/>
      <c r="Q13" s="43"/>
      <c r="R13" s="41"/>
      <c r="S13" s="42"/>
    </row>
    <row r="14" spans="1:20" s="38" customFormat="1" ht="25.5">
      <c r="A14" s="171" t="s">
        <v>95</v>
      </c>
      <c r="B14" s="172" t="s">
        <v>96</v>
      </c>
      <c r="C14" s="169" t="s">
        <v>97</v>
      </c>
      <c r="D14" s="169" t="s">
        <v>98</v>
      </c>
      <c r="E14" s="169" t="s">
        <v>99</v>
      </c>
      <c r="F14" s="169" t="s">
        <v>100</v>
      </c>
      <c r="G14" s="169" t="s">
        <v>101</v>
      </c>
      <c r="H14" s="169" t="s">
        <v>102</v>
      </c>
      <c r="I14" s="169"/>
      <c r="J14" s="173" t="s">
        <v>56</v>
      </c>
      <c r="K14" s="173" t="s">
        <v>103</v>
      </c>
      <c r="L14" s="173" t="s">
        <v>104</v>
      </c>
      <c r="M14" s="173" t="s">
        <v>105</v>
      </c>
      <c r="N14" s="174" t="s">
        <v>40</v>
      </c>
      <c r="O14" s="44"/>
      <c r="P14" s="1"/>
      <c r="Q14" s="45"/>
      <c r="R14" s="45"/>
      <c r="S14" s="1"/>
    </row>
    <row r="15" spans="1:20" s="38" customFormat="1">
      <c r="A15" s="156">
        <f>'Year 2'!A15</f>
        <v>0</v>
      </c>
      <c r="B15" s="157">
        <f>'Year 2'!B15</f>
        <v>0</v>
      </c>
      <c r="C15" s="162">
        <f>'Year 2'!C15</f>
        <v>0</v>
      </c>
      <c r="D15" s="162">
        <f>'Year 2'!D15</f>
        <v>0</v>
      </c>
      <c r="E15" s="175">
        <f>'Year 2'!E15</f>
        <v>0</v>
      </c>
      <c r="F15" s="134">
        <f>'Year 2'!F15</f>
        <v>1</v>
      </c>
      <c r="G15" s="175">
        <f>'Year 2'!G15</f>
        <v>0.04</v>
      </c>
      <c r="H15" s="175">
        <f>'Year 2'!H15</f>
        <v>0.02</v>
      </c>
      <c r="I15" s="176"/>
      <c r="J15" s="64">
        <f t="shared" ref="J15:J20" si="0">ROUND((C15*12)*(1+G15),0)*((1+H15)^($C$3-1))</f>
        <v>0</v>
      </c>
      <c r="K15" s="63">
        <f t="shared" ref="K15:K20" si="1">E15*D15</f>
        <v>0</v>
      </c>
      <c r="L15" s="177">
        <f t="shared" ref="L15:L33" si="2">IF($M$106="No",ROUND(J15*(K15/12),0),IF(J15&gt;$M$107,ROUND($M$107*(K15/12),0),ROUND(J15*(K15/12),0)))</f>
        <v>0</v>
      </c>
      <c r="M15" s="177">
        <f t="shared" ref="M15:M33" si="3">IF(ISBLANK(F15),0,ROUND(INDEX($D$106:$D$111,F15)*L15/100,0))</f>
        <v>0</v>
      </c>
      <c r="N15" s="178">
        <f t="shared" ref="N15:N20" si="4">L15+M15</f>
        <v>0</v>
      </c>
      <c r="O15" s="41"/>
      <c r="P15" s="41"/>
      <c r="Q15" s="42"/>
      <c r="R15" s="43"/>
      <c r="S15" s="43"/>
    </row>
    <row r="16" spans="1:20" s="38" customFormat="1">
      <c r="A16" s="156">
        <f>'Year 2'!A16</f>
        <v>0</v>
      </c>
      <c r="B16" s="157">
        <f>'Year 2'!B16</f>
        <v>0</v>
      </c>
      <c r="C16" s="162">
        <f>'Year 2'!C16</f>
        <v>0</v>
      </c>
      <c r="D16" s="162">
        <f>'Year 2'!D16</f>
        <v>0</v>
      </c>
      <c r="E16" s="175">
        <f>'Year 2'!E16</f>
        <v>0</v>
      </c>
      <c r="F16" s="134">
        <f>'Year 2'!F16</f>
        <v>1</v>
      </c>
      <c r="G16" s="175">
        <f>'Year 2'!G16</f>
        <v>0.04</v>
      </c>
      <c r="H16" s="175">
        <f>'Year 2'!H16</f>
        <v>0.02</v>
      </c>
      <c r="I16" s="176"/>
      <c r="J16" s="64">
        <f t="shared" si="0"/>
        <v>0</v>
      </c>
      <c r="K16" s="63">
        <f t="shared" si="1"/>
        <v>0</v>
      </c>
      <c r="L16" s="177">
        <f t="shared" si="2"/>
        <v>0</v>
      </c>
      <c r="M16" s="177">
        <f t="shared" si="3"/>
        <v>0</v>
      </c>
      <c r="N16" s="178">
        <f t="shared" si="4"/>
        <v>0</v>
      </c>
      <c r="O16" s="41"/>
      <c r="P16" s="41"/>
      <c r="Q16" s="42"/>
      <c r="R16" s="43"/>
      <c r="S16" s="43"/>
    </row>
    <row r="17" spans="1:19" s="38" customFormat="1">
      <c r="A17" s="156">
        <f>'Year 2'!A17</f>
        <v>0</v>
      </c>
      <c r="B17" s="157">
        <f>'Year 2'!B17</f>
        <v>0</v>
      </c>
      <c r="C17" s="162">
        <f>'Year 2'!C17</f>
        <v>0</v>
      </c>
      <c r="D17" s="162">
        <f>'Year 2'!D17</f>
        <v>0</v>
      </c>
      <c r="E17" s="175">
        <f>'Year 2'!E17</f>
        <v>0</v>
      </c>
      <c r="F17" s="134">
        <f>'Year 2'!F17</f>
        <v>1</v>
      </c>
      <c r="G17" s="175">
        <f>'Year 2'!G17</f>
        <v>0.04</v>
      </c>
      <c r="H17" s="175">
        <f>'Year 2'!H17</f>
        <v>0.02</v>
      </c>
      <c r="I17" s="176"/>
      <c r="J17" s="64">
        <f t="shared" si="0"/>
        <v>0</v>
      </c>
      <c r="K17" s="63">
        <f t="shared" si="1"/>
        <v>0</v>
      </c>
      <c r="L17" s="177">
        <f t="shared" si="2"/>
        <v>0</v>
      </c>
      <c r="M17" s="177">
        <f t="shared" si="3"/>
        <v>0</v>
      </c>
      <c r="N17" s="178">
        <f t="shared" si="4"/>
        <v>0</v>
      </c>
      <c r="O17" s="41"/>
      <c r="P17" s="41"/>
      <c r="Q17" s="42"/>
      <c r="R17" s="43"/>
      <c r="S17" s="43"/>
    </row>
    <row r="18" spans="1:19" s="38" customFormat="1">
      <c r="A18" s="156">
        <f>'Year 2'!A18</f>
        <v>0</v>
      </c>
      <c r="B18" s="157">
        <f>'Year 2'!B18</f>
        <v>0</v>
      </c>
      <c r="C18" s="162">
        <f>'Year 2'!C18</f>
        <v>0</v>
      </c>
      <c r="D18" s="162">
        <f>'Year 2'!D18</f>
        <v>0</v>
      </c>
      <c r="E18" s="175">
        <f>'Year 2'!E18</f>
        <v>0</v>
      </c>
      <c r="F18" s="134">
        <f>'Year 2'!F18</f>
        <v>1</v>
      </c>
      <c r="G18" s="175">
        <f>'Year 2'!G18</f>
        <v>0.04</v>
      </c>
      <c r="H18" s="175">
        <f>'Year 2'!H18</f>
        <v>0.02</v>
      </c>
      <c r="I18" s="176"/>
      <c r="J18" s="64">
        <f t="shared" si="0"/>
        <v>0</v>
      </c>
      <c r="K18" s="63">
        <f t="shared" si="1"/>
        <v>0</v>
      </c>
      <c r="L18" s="177">
        <f t="shared" si="2"/>
        <v>0</v>
      </c>
      <c r="M18" s="177">
        <f t="shared" si="3"/>
        <v>0</v>
      </c>
      <c r="N18" s="178">
        <f t="shared" si="4"/>
        <v>0</v>
      </c>
      <c r="O18" s="41"/>
      <c r="P18" s="41"/>
      <c r="Q18" s="42"/>
      <c r="R18" s="43"/>
      <c r="S18" s="43"/>
    </row>
    <row r="19" spans="1:19" s="38" customFormat="1">
      <c r="A19" s="156">
        <f>'Year 2'!A19</f>
        <v>0</v>
      </c>
      <c r="B19" s="157">
        <f>'Year 2'!B19</f>
        <v>0</v>
      </c>
      <c r="C19" s="162">
        <f>'Year 2'!C19</f>
        <v>0</v>
      </c>
      <c r="D19" s="162">
        <f>'Year 2'!D19</f>
        <v>0</v>
      </c>
      <c r="E19" s="175">
        <f>'Year 2'!E19</f>
        <v>0</v>
      </c>
      <c r="F19" s="134">
        <f>'Year 2'!F19</f>
        <v>1</v>
      </c>
      <c r="G19" s="175">
        <f>'Year 2'!G19</f>
        <v>0.04</v>
      </c>
      <c r="H19" s="175">
        <f>'Year 2'!H19</f>
        <v>0.02</v>
      </c>
      <c r="I19" s="176"/>
      <c r="J19" s="64">
        <f t="shared" si="0"/>
        <v>0</v>
      </c>
      <c r="K19" s="63">
        <f t="shared" si="1"/>
        <v>0</v>
      </c>
      <c r="L19" s="177">
        <f t="shared" si="2"/>
        <v>0</v>
      </c>
      <c r="M19" s="177">
        <f t="shared" si="3"/>
        <v>0</v>
      </c>
      <c r="N19" s="178">
        <f t="shared" si="4"/>
        <v>0</v>
      </c>
      <c r="O19" s="41"/>
      <c r="P19" s="41"/>
      <c r="Q19" s="42"/>
      <c r="R19" s="43"/>
      <c r="S19" s="43"/>
    </row>
    <row r="20" spans="1:19" s="38" customFormat="1">
      <c r="A20" s="156">
        <f>'Year 2'!A20</f>
        <v>0</v>
      </c>
      <c r="B20" s="157">
        <f>'Year 2'!B20</f>
        <v>0</v>
      </c>
      <c r="C20" s="162">
        <f>'Year 2'!C20</f>
        <v>0</v>
      </c>
      <c r="D20" s="162">
        <f>'Year 2'!D20</f>
        <v>0</v>
      </c>
      <c r="E20" s="175">
        <f>'Year 2'!E20</f>
        <v>0</v>
      </c>
      <c r="F20" s="134">
        <f>'Year 2'!F20</f>
        <v>1</v>
      </c>
      <c r="G20" s="175">
        <f>'Year 2'!G20</f>
        <v>0.04</v>
      </c>
      <c r="H20" s="175">
        <f>'Year 2'!H20</f>
        <v>0.02</v>
      </c>
      <c r="I20" s="176"/>
      <c r="J20" s="64">
        <f t="shared" si="0"/>
        <v>0</v>
      </c>
      <c r="K20" s="63">
        <f t="shared" si="1"/>
        <v>0</v>
      </c>
      <c r="L20" s="177">
        <f t="shared" si="2"/>
        <v>0</v>
      </c>
      <c r="M20" s="177">
        <f t="shared" si="3"/>
        <v>0</v>
      </c>
      <c r="N20" s="178">
        <f t="shared" si="4"/>
        <v>0</v>
      </c>
      <c r="O20" s="41"/>
      <c r="P20" s="41"/>
      <c r="Q20" s="42"/>
      <c r="R20" s="43"/>
      <c r="S20" s="43"/>
    </row>
    <row r="21" spans="1:19" s="38" customFormat="1" hidden="1" outlineLevel="1">
      <c r="A21" s="156">
        <f>'Year 2'!A21</f>
        <v>0</v>
      </c>
      <c r="B21" s="157">
        <f>'Year 2'!B21</f>
        <v>0</v>
      </c>
      <c r="C21" s="162">
        <f>'Year 2'!C21</f>
        <v>0</v>
      </c>
      <c r="D21" s="162">
        <f>'Year 2'!D21</f>
        <v>0</v>
      </c>
      <c r="E21" s="175">
        <f>'Year 2'!E21</f>
        <v>0</v>
      </c>
      <c r="F21" s="134">
        <f>'Year 2'!F21</f>
        <v>1</v>
      </c>
      <c r="G21" s="175">
        <f>'Year 2'!G21</f>
        <v>0.04</v>
      </c>
      <c r="H21" s="175">
        <f>'Year 2'!H21</f>
        <v>0.02</v>
      </c>
      <c r="I21" s="176"/>
      <c r="J21" s="64">
        <f t="shared" ref="J21:J26" si="5">ROUND((C21*12)*(1+G21),0)*((1+H21)^($C$3-1))</f>
        <v>0</v>
      </c>
      <c r="K21" s="63">
        <f t="shared" ref="K21:K26" si="6">E21*D21</f>
        <v>0</v>
      </c>
      <c r="L21" s="177">
        <f t="shared" si="2"/>
        <v>0</v>
      </c>
      <c r="M21" s="177">
        <f t="shared" si="3"/>
        <v>0</v>
      </c>
      <c r="N21" s="178">
        <f t="shared" ref="N21:N26" si="7">L21+M21</f>
        <v>0</v>
      </c>
      <c r="O21" s="41"/>
      <c r="P21" s="41"/>
      <c r="Q21" s="42"/>
      <c r="R21" s="43"/>
      <c r="S21" s="43"/>
    </row>
    <row r="22" spans="1:19" s="38" customFormat="1" hidden="1" outlineLevel="1">
      <c r="A22" s="156">
        <f>'Year 2'!A22</f>
        <v>0</v>
      </c>
      <c r="B22" s="157">
        <f>'Year 2'!B22</f>
        <v>0</v>
      </c>
      <c r="C22" s="162">
        <f>'Year 2'!C22</f>
        <v>0</v>
      </c>
      <c r="D22" s="162">
        <f>'Year 2'!D22</f>
        <v>0</v>
      </c>
      <c r="E22" s="175">
        <f>'Year 2'!E22</f>
        <v>0</v>
      </c>
      <c r="F22" s="134">
        <f>'Year 2'!F22</f>
        <v>1</v>
      </c>
      <c r="G22" s="175">
        <f>'Year 2'!G22</f>
        <v>0.04</v>
      </c>
      <c r="H22" s="175">
        <f>'Year 2'!H22</f>
        <v>0.02</v>
      </c>
      <c r="I22" s="176"/>
      <c r="J22" s="64">
        <f t="shared" si="5"/>
        <v>0</v>
      </c>
      <c r="K22" s="63">
        <f t="shared" si="6"/>
        <v>0</v>
      </c>
      <c r="L22" s="177">
        <f t="shared" si="2"/>
        <v>0</v>
      </c>
      <c r="M22" s="177">
        <f t="shared" si="3"/>
        <v>0</v>
      </c>
      <c r="N22" s="178">
        <f t="shared" si="7"/>
        <v>0</v>
      </c>
      <c r="O22" s="41"/>
      <c r="P22" s="41"/>
      <c r="Q22" s="42"/>
      <c r="R22" s="43"/>
      <c r="S22" s="43"/>
    </row>
    <row r="23" spans="1:19" s="38" customFormat="1" hidden="1" outlineLevel="1">
      <c r="A23" s="156">
        <f>'Year 2'!A23</f>
        <v>0</v>
      </c>
      <c r="B23" s="157">
        <f>'Year 2'!B23</f>
        <v>0</v>
      </c>
      <c r="C23" s="162">
        <f>'Year 2'!C23</f>
        <v>0</v>
      </c>
      <c r="D23" s="162">
        <f>'Year 2'!D23</f>
        <v>0</v>
      </c>
      <c r="E23" s="175">
        <f>'Year 2'!E23</f>
        <v>0</v>
      </c>
      <c r="F23" s="134">
        <f>'Year 2'!F23</f>
        <v>1</v>
      </c>
      <c r="G23" s="175">
        <f>'Year 2'!G23</f>
        <v>0.04</v>
      </c>
      <c r="H23" s="175">
        <f>'Year 2'!H23</f>
        <v>0.02</v>
      </c>
      <c r="I23" s="176"/>
      <c r="J23" s="64">
        <f t="shared" si="5"/>
        <v>0</v>
      </c>
      <c r="K23" s="63">
        <f t="shared" si="6"/>
        <v>0</v>
      </c>
      <c r="L23" s="177">
        <f t="shared" si="2"/>
        <v>0</v>
      </c>
      <c r="M23" s="177">
        <f t="shared" si="3"/>
        <v>0</v>
      </c>
      <c r="N23" s="178">
        <f t="shared" si="7"/>
        <v>0</v>
      </c>
      <c r="O23" s="41"/>
      <c r="P23" s="41"/>
      <c r="Q23" s="42"/>
      <c r="R23" s="43"/>
      <c r="S23" s="43"/>
    </row>
    <row r="24" spans="1:19" s="38" customFormat="1" hidden="1" outlineLevel="1">
      <c r="A24" s="156">
        <f>'Year 2'!A24</f>
        <v>0</v>
      </c>
      <c r="B24" s="157">
        <f>'Year 2'!B24</f>
        <v>0</v>
      </c>
      <c r="C24" s="162">
        <f>'Year 2'!C24</f>
        <v>0</v>
      </c>
      <c r="D24" s="162">
        <f>'Year 2'!D24</f>
        <v>0</v>
      </c>
      <c r="E24" s="175">
        <f>'Year 2'!E24</f>
        <v>0</v>
      </c>
      <c r="F24" s="134">
        <f>'Year 2'!F24</f>
        <v>1</v>
      </c>
      <c r="G24" s="175">
        <f>'Year 2'!G24</f>
        <v>0.04</v>
      </c>
      <c r="H24" s="175">
        <f>'Year 2'!H24</f>
        <v>0.02</v>
      </c>
      <c r="I24" s="176"/>
      <c r="J24" s="64">
        <f t="shared" si="5"/>
        <v>0</v>
      </c>
      <c r="K24" s="63">
        <f t="shared" si="6"/>
        <v>0</v>
      </c>
      <c r="L24" s="177">
        <f t="shared" si="2"/>
        <v>0</v>
      </c>
      <c r="M24" s="177">
        <f t="shared" si="3"/>
        <v>0</v>
      </c>
      <c r="N24" s="178">
        <f t="shared" si="7"/>
        <v>0</v>
      </c>
      <c r="O24" s="41"/>
      <c r="P24" s="41"/>
      <c r="Q24" s="42"/>
      <c r="R24" s="43"/>
      <c r="S24" s="43"/>
    </row>
    <row r="25" spans="1:19" s="38" customFormat="1" hidden="1" outlineLevel="1">
      <c r="A25" s="156">
        <f>'Year 2'!A25</f>
        <v>0</v>
      </c>
      <c r="B25" s="157">
        <f>'Year 2'!B25</f>
        <v>0</v>
      </c>
      <c r="C25" s="162">
        <f>'Year 2'!C25</f>
        <v>0</v>
      </c>
      <c r="D25" s="162">
        <f>'Year 2'!D25</f>
        <v>0</v>
      </c>
      <c r="E25" s="175">
        <f>'Year 2'!E25</f>
        <v>0</v>
      </c>
      <c r="F25" s="134">
        <f>'Year 2'!F25</f>
        <v>1</v>
      </c>
      <c r="G25" s="175">
        <f>'Year 2'!G25</f>
        <v>0.04</v>
      </c>
      <c r="H25" s="175">
        <f>'Year 2'!H25</f>
        <v>0.02</v>
      </c>
      <c r="I25" s="176"/>
      <c r="J25" s="64">
        <f t="shared" si="5"/>
        <v>0</v>
      </c>
      <c r="K25" s="63">
        <f t="shared" si="6"/>
        <v>0</v>
      </c>
      <c r="L25" s="177">
        <f t="shared" si="2"/>
        <v>0</v>
      </c>
      <c r="M25" s="177">
        <f t="shared" si="3"/>
        <v>0</v>
      </c>
      <c r="N25" s="178">
        <f t="shared" si="7"/>
        <v>0</v>
      </c>
      <c r="O25" s="41"/>
      <c r="P25" s="41"/>
      <c r="Q25" s="42"/>
      <c r="R25" s="43"/>
      <c r="S25" s="43"/>
    </row>
    <row r="26" spans="1:19" s="38" customFormat="1" hidden="1" outlineLevel="1">
      <c r="A26" s="156">
        <f>'Year 2'!A26</f>
        <v>0</v>
      </c>
      <c r="B26" s="157">
        <f>'Year 2'!B26</f>
        <v>0</v>
      </c>
      <c r="C26" s="162">
        <f>'Year 2'!C26</f>
        <v>0</v>
      </c>
      <c r="D26" s="162">
        <f>'Year 2'!D26</f>
        <v>0</v>
      </c>
      <c r="E26" s="175">
        <f>'Year 2'!E26</f>
        <v>0</v>
      </c>
      <c r="F26" s="134">
        <f>'Year 2'!F26</f>
        <v>1</v>
      </c>
      <c r="G26" s="175">
        <f>'Year 2'!G26</f>
        <v>0.04</v>
      </c>
      <c r="H26" s="175">
        <f>'Year 2'!H26</f>
        <v>0.02</v>
      </c>
      <c r="I26" s="176"/>
      <c r="J26" s="64">
        <f t="shared" si="5"/>
        <v>0</v>
      </c>
      <c r="K26" s="63">
        <f t="shared" si="6"/>
        <v>0</v>
      </c>
      <c r="L26" s="177">
        <f t="shared" si="2"/>
        <v>0</v>
      </c>
      <c r="M26" s="177">
        <f t="shared" si="3"/>
        <v>0</v>
      </c>
      <c r="N26" s="178">
        <f t="shared" si="7"/>
        <v>0</v>
      </c>
      <c r="O26" s="41"/>
      <c r="P26" s="41"/>
      <c r="Q26" s="42"/>
      <c r="R26" s="43"/>
      <c r="S26" s="43"/>
    </row>
    <row r="27" spans="1:19" s="38" customFormat="1" hidden="1" outlineLevel="1">
      <c r="A27" s="156">
        <f>'Year 2'!A27</f>
        <v>0</v>
      </c>
      <c r="B27" s="157">
        <f>'Year 2'!B27</f>
        <v>0</v>
      </c>
      <c r="C27" s="162">
        <f>'Year 2'!C27</f>
        <v>0</v>
      </c>
      <c r="D27" s="162">
        <f>'Year 2'!D27</f>
        <v>0</v>
      </c>
      <c r="E27" s="175">
        <f>'Year 2'!E27</f>
        <v>0</v>
      </c>
      <c r="F27" s="134">
        <f>'Year 2'!F27</f>
        <v>1</v>
      </c>
      <c r="G27" s="175">
        <f>'Year 2'!G27</f>
        <v>0.04</v>
      </c>
      <c r="H27" s="175">
        <f>'Year 2'!H27</f>
        <v>0.02</v>
      </c>
      <c r="I27" s="176"/>
      <c r="J27" s="64">
        <f t="shared" ref="J27:J32" si="8">ROUND((C27*12)*(1+G27),0)*((1+H27)^($C$3-1))</f>
        <v>0</v>
      </c>
      <c r="K27" s="63">
        <f t="shared" ref="K27:K32" si="9">E27*D27</f>
        <v>0</v>
      </c>
      <c r="L27" s="177">
        <f t="shared" si="2"/>
        <v>0</v>
      </c>
      <c r="M27" s="177">
        <f t="shared" si="3"/>
        <v>0</v>
      </c>
      <c r="N27" s="178">
        <f t="shared" ref="N27:N32" si="10">L27+M27</f>
        <v>0</v>
      </c>
      <c r="O27" s="41"/>
      <c r="P27" s="41"/>
      <c r="Q27" s="42"/>
      <c r="R27" s="43"/>
      <c r="S27" s="43"/>
    </row>
    <row r="28" spans="1:19" s="38" customFormat="1" hidden="1" outlineLevel="1">
      <c r="A28" s="156">
        <f>'Year 2'!A28</f>
        <v>0</v>
      </c>
      <c r="B28" s="157">
        <f>'Year 2'!B28</f>
        <v>0</v>
      </c>
      <c r="C28" s="162">
        <f>'Year 2'!C28</f>
        <v>0</v>
      </c>
      <c r="D28" s="162">
        <f>'Year 2'!D28</f>
        <v>0</v>
      </c>
      <c r="E28" s="175">
        <f>'Year 2'!E28</f>
        <v>0</v>
      </c>
      <c r="F28" s="134">
        <f>'Year 2'!F28</f>
        <v>1</v>
      </c>
      <c r="G28" s="175">
        <f>'Year 2'!G28</f>
        <v>0.04</v>
      </c>
      <c r="H28" s="175">
        <f>'Year 2'!H28</f>
        <v>0.02</v>
      </c>
      <c r="I28" s="176"/>
      <c r="J28" s="64">
        <f t="shared" si="8"/>
        <v>0</v>
      </c>
      <c r="K28" s="63">
        <f t="shared" si="9"/>
        <v>0</v>
      </c>
      <c r="L28" s="177">
        <f t="shared" si="2"/>
        <v>0</v>
      </c>
      <c r="M28" s="177">
        <f t="shared" si="3"/>
        <v>0</v>
      </c>
      <c r="N28" s="178">
        <f t="shared" si="10"/>
        <v>0</v>
      </c>
      <c r="O28" s="41"/>
      <c r="P28" s="41"/>
      <c r="Q28" s="42"/>
      <c r="R28" s="43"/>
      <c r="S28" s="43"/>
    </row>
    <row r="29" spans="1:19" s="38" customFormat="1" hidden="1" outlineLevel="1">
      <c r="A29" s="156">
        <f>'Year 2'!A29</f>
        <v>0</v>
      </c>
      <c r="B29" s="157">
        <f>'Year 2'!B29</f>
        <v>0</v>
      </c>
      <c r="C29" s="162">
        <f>'Year 2'!C29</f>
        <v>0</v>
      </c>
      <c r="D29" s="162">
        <f>'Year 2'!D29</f>
        <v>0</v>
      </c>
      <c r="E29" s="175">
        <f>'Year 2'!E29</f>
        <v>0</v>
      </c>
      <c r="F29" s="134">
        <f>'Year 2'!F29</f>
        <v>1</v>
      </c>
      <c r="G29" s="175">
        <f>'Year 2'!G29</f>
        <v>0.04</v>
      </c>
      <c r="H29" s="175">
        <f>'Year 2'!H29</f>
        <v>0.02</v>
      </c>
      <c r="I29" s="176"/>
      <c r="J29" s="64">
        <f t="shared" si="8"/>
        <v>0</v>
      </c>
      <c r="K29" s="63">
        <f t="shared" si="9"/>
        <v>0</v>
      </c>
      <c r="L29" s="177">
        <f t="shared" si="2"/>
        <v>0</v>
      </c>
      <c r="M29" s="177">
        <f t="shared" si="3"/>
        <v>0</v>
      </c>
      <c r="N29" s="178">
        <f t="shared" si="10"/>
        <v>0</v>
      </c>
      <c r="O29" s="41"/>
      <c r="P29" s="41"/>
      <c r="Q29" s="42"/>
      <c r="R29" s="43"/>
      <c r="S29" s="43"/>
    </row>
    <row r="30" spans="1:19" s="38" customFormat="1" hidden="1" outlineLevel="1">
      <c r="A30" s="156">
        <f>'Year 2'!A30</f>
        <v>0</v>
      </c>
      <c r="B30" s="157">
        <f>'Year 2'!B30</f>
        <v>0</v>
      </c>
      <c r="C30" s="162">
        <f>'Year 2'!C30</f>
        <v>0</v>
      </c>
      <c r="D30" s="162">
        <f>'Year 2'!D30</f>
        <v>0</v>
      </c>
      <c r="E30" s="175">
        <f>'Year 2'!E30</f>
        <v>0</v>
      </c>
      <c r="F30" s="134">
        <f>'Year 2'!F30</f>
        <v>1</v>
      </c>
      <c r="G30" s="175">
        <f>'Year 2'!G30</f>
        <v>0.04</v>
      </c>
      <c r="H30" s="175">
        <f>'Year 2'!H30</f>
        <v>0.02</v>
      </c>
      <c r="I30" s="176"/>
      <c r="J30" s="64">
        <f t="shared" si="8"/>
        <v>0</v>
      </c>
      <c r="K30" s="63">
        <f t="shared" si="9"/>
        <v>0</v>
      </c>
      <c r="L30" s="177">
        <f t="shared" si="2"/>
        <v>0</v>
      </c>
      <c r="M30" s="177">
        <f t="shared" si="3"/>
        <v>0</v>
      </c>
      <c r="N30" s="178">
        <f t="shared" si="10"/>
        <v>0</v>
      </c>
      <c r="O30" s="41"/>
      <c r="P30" s="41"/>
      <c r="Q30" s="42"/>
      <c r="R30" s="43"/>
      <c r="S30" s="43"/>
    </row>
    <row r="31" spans="1:19" s="38" customFormat="1" hidden="1" outlineLevel="1">
      <c r="A31" s="156">
        <f>'Year 2'!A31</f>
        <v>0</v>
      </c>
      <c r="B31" s="157">
        <f>'Year 2'!B31</f>
        <v>0</v>
      </c>
      <c r="C31" s="162">
        <f>'Year 2'!C31</f>
        <v>0</v>
      </c>
      <c r="D31" s="162">
        <f>'Year 2'!D31</f>
        <v>0</v>
      </c>
      <c r="E31" s="175">
        <f>'Year 2'!E31</f>
        <v>0</v>
      </c>
      <c r="F31" s="134">
        <f>'Year 2'!F31</f>
        <v>1</v>
      </c>
      <c r="G31" s="175">
        <f>'Year 2'!G31</f>
        <v>0.04</v>
      </c>
      <c r="H31" s="175">
        <f>'Year 2'!H31</f>
        <v>0.02</v>
      </c>
      <c r="I31" s="176"/>
      <c r="J31" s="64">
        <f t="shared" si="8"/>
        <v>0</v>
      </c>
      <c r="K31" s="63">
        <f t="shared" si="9"/>
        <v>0</v>
      </c>
      <c r="L31" s="177">
        <f t="shared" si="2"/>
        <v>0</v>
      </c>
      <c r="M31" s="177">
        <f t="shared" si="3"/>
        <v>0</v>
      </c>
      <c r="N31" s="178">
        <f t="shared" si="10"/>
        <v>0</v>
      </c>
      <c r="O31" s="41"/>
      <c r="P31" s="41"/>
      <c r="Q31" s="42"/>
      <c r="R31" s="43"/>
      <c r="S31" s="43"/>
    </row>
    <row r="32" spans="1:19" s="38" customFormat="1" hidden="1" outlineLevel="1">
      <c r="A32" s="156">
        <f>'Year 2'!A32</f>
        <v>0</v>
      </c>
      <c r="B32" s="157">
        <f>'Year 2'!B32</f>
        <v>0</v>
      </c>
      <c r="C32" s="162">
        <f>'Year 2'!C32</f>
        <v>0</v>
      </c>
      <c r="D32" s="162">
        <f>'Year 2'!D32</f>
        <v>0</v>
      </c>
      <c r="E32" s="175">
        <f>'Year 2'!E32</f>
        <v>0</v>
      </c>
      <c r="F32" s="134">
        <f>'Year 2'!F32</f>
        <v>1</v>
      </c>
      <c r="G32" s="175">
        <f>'Year 2'!G32</f>
        <v>0.04</v>
      </c>
      <c r="H32" s="175">
        <f>'Year 2'!H32</f>
        <v>0.02</v>
      </c>
      <c r="I32" s="176"/>
      <c r="J32" s="64">
        <f t="shared" si="8"/>
        <v>0</v>
      </c>
      <c r="K32" s="63">
        <f t="shared" si="9"/>
        <v>0</v>
      </c>
      <c r="L32" s="177">
        <f t="shared" si="2"/>
        <v>0</v>
      </c>
      <c r="M32" s="177">
        <f t="shared" si="3"/>
        <v>0</v>
      </c>
      <c r="N32" s="178">
        <f t="shared" si="10"/>
        <v>0</v>
      </c>
      <c r="O32" s="41"/>
      <c r="P32" s="41"/>
      <c r="Q32" s="42"/>
      <c r="R32" s="43"/>
      <c r="S32" s="43"/>
    </row>
    <row r="33" spans="1:19" s="38" customFormat="1" hidden="1" outlineLevel="1">
      <c r="A33" s="156">
        <f>'Year 2'!A33</f>
        <v>0</v>
      </c>
      <c r="B33" s="157">
        <f>'Year 2'!B33</f>
        <v>0</v>
      </c>
      <c r="C33" s="162">
        <f>'Year 2'!C33</f>
        <v>0</v>
      </c>
      <c r="D33" s="162">
        <f>'Year 2'!D33</f>
        <v>0</v>
      </c>
      <c r="E33" s="175">
        <f>'Year 2'!E33</f>
        <v>0</v>
      </c>
      <c r="F33" s="134">
        <f>'Year 2'!F33</f>
        <v>1</v>
      </c>
      <c r="G33" s="175">
        <f>'Year 2'!G33</f>
        <v>0.04</v>
      </c>
      <c r="H33" s="175">
        <f>'Year 2'!H33</f>
        <v>0.02</v>
      </c>
      <c r="I33" s="176"/>
      <c r="J33" s="64">
        <f>ROUND((C33*12)*(1+G33),0)*((1+H33)^($C$3-1))</f>
        <v>0</v>
      </c>
      <c r="K33" s="63">
        <f>E33*D33</f>
        <v>0</v>
      </c>
      <c r="L33" s="177">
        <f t="shared" si="2"/>
        <v>0</v>
      </c>
      <c r="M33" s="177">
        <f t="shared" si="3"/>
        <v>0</v>
      </c>
      <c r="N33" s="178">
        <f>L33+M33</f>
        <v>0</v>
      </c>
      <c r="O33" s="41"/>
      <c r="P33" s="41"/>
      <c r="Q33" s="42"/>
      <c r="R33" s="43"/>
      <c r="S33" s="43"/>
    </row>
    <row r="34" spans="1:19" s="38" customFormat="1" collapsed="1">
      <c r="A34" s="179" t="s">
        <v>39</v>
      </c>
      <c r="B34" s="46"/>
      <c r="C34" s="46"/>
      <c r="D34" s="46"/>
      <c r="E34" s="47"/>
      <c r="F34" s="46"/>
      <c r="G34" s="47"/>
      <c r="H34" s="47"/>
      <c r="I34" s="48"/>
      <c r="J34" s="2" t="s">
        <v>106</v>
      </c>
      <c r="K34" s="2">
        <f>SUM(K15:K33)</f>
        <v>0</v>
      </c>
      <c r="L34" s="2">
        <f>SUM(L15:L33)</f>
        <v>0</v>
      </c>
      <c r="M34" s="2">
        <f>SUM(M15:M33)</f>
        <v>0</v>
      </c>
      <c r="N34" s="180">
        <f>SUM(N15:N33)</f>
        <v>0</v>
      </c>
      <c r="O34" s="41"/>
      <c r="P34" s="41"/>
      <c r="Q34" s="42"/>
      <c r="R34" s="43"/>
      <c r="S34" s="43"/>
    </row>
    <row r="35" spans="1:19" s="38" customFormat="1">
      <c r="A35" s="181" t="s">
        <v>107</v>
      </c>
      <c r="B35" s="134"/>
      <c r="C35" s="134"/>
      <c r="D35" s="134"/>
      <c r="E35" s="175"/>
      <c r="F35" s="134"/>
      <c r="G35" s="175"/>
      <c r="H35" s="175"/>
      <c r="I35" s="182"/>
      <c r="J35" s="6"/>
      <c r="K35" s="6"/>
      <c r="L35" s="6"/>
      <c r="M35" s="6"/>
      <c r="N35" s="174"/>
      <c r="O35" s="41"/>
      <c r="P35" s="41"/>
      <c r="Q35" s="42"/>
      <c r="R35" s="43"/>
      <c r="S35" s="43"/>
    </row>
    <row r="36" spans="1:19" s="38" customFormat="1">
      <c r="A36" s="171"/>
      <c r="B36" s="172"/>
      <c r="C36" s="169"/>
      <c r="D36" s="169"/>
      <c r="E36" s="169"/>
      <c r="F36" s="169"/>
      <c r="G36" s="169"/>
      <c r="H36" s="169"/>
      <c r="I36" s="169"/>
      <c r="J36" s="173"/>
      <c r="K36" s="173"/>
      <c r="L36" s="173"/>
      <c r="M36" s="173"/>
      <c r="N36" s="174"/>
      <c r="O36" s="41"/>
      <c r="P36" s="41"/>
      <c r="Q36" s="42"/>
      <c r="R36" s="43"/>
      <c r="S36" s="43"/>
    </row>
    <row r="37" spans="1:19" s="38" customFormat="1">
      <c r="A37" s="156">
        <f>'Year 2'!A37</f>
        <v>0</v>
      </c>
      <c r="B37" s="157">
        <f>'Year 2'!B37</f>
        <v>0</v>
      </c>
      <c r="C37" s="162">
        <f>'Year 2'!C37</f>
        <v>0</v>
      </c>
      <c r="D37" s="162">
        <f>'Year 2'!D37</f>
        <v>0</v>
      </c>
      <c r="E37" s="175">
        <f>'Year 2'!E37</f>
        <v>0</v>
      </c>
      <c r="F37" s="134">
        <f>'Year 2'!F37</f>
        <v>6</v>
      </c>
      <c r="G37" s="175">
        <f>'Year 2'!G37</f>
        <v>0.04</v>
      </c>
      <c r="H37" s="175">
        <f>'Year 2'!H37</f>
        <v>0.02</v>
      </c>
      <c r="I37" s="176"/>
      <c r="J37" s="64">
        <f t="shared" ref="J37:J48" si="11">ROUND((C37*12)*(1+G37),0)*((1+H37)^($C$3-1))</f>
        <v>0</v>
      </c>
      <c r="K37" s="63">
        <f t="shared" ref="K37:K48" si="12">E37*D37</f>
        <v>0</v>
      </c>
      <c r="L37" s="177">
        <f t="shared" ref="L37:L48" si="13">IF($M$106="No",ROUND(J37*(K37/12),0),IF(J37&gt;$M$107,ROUND($M$107*(K37/12),0),ROUND(J37*(K37/12),0)))</f>
        <v>0</v>
      </c>
      <c r="M37" s="177">
        <f t="shared" ref="M37:M48" si="14">IF(ISBLANK(F37),0,ROUND(INDEX($D$106:$D$111,F37)*L37/100,0))</f>
        <v>0</v>
      </c>
      <c r="N37" s="178">
        <f t="shared" ref="N37:N48" si="15">L37+M37</f>
        <v>0</v>
      </c>
      <c r="O37" s="41"/>
      <c r="P37" s="41"/>
      <c r="Q37" s="42"/>
      <c r="R37" s="43"/>
      <c r="S37" s="43"/>
    </row>
    <row r="38" spans="1:19" s="38" customFormat="1">
      <c r="A38" s="156">
        <f>'Year 2'!A38</f>
        <v>0</v>
      </c>
      <c r="B38" s="157">
        <f>'Year 2'!B38</f>
        <v>0</v>
      </c>
      <c r="C38" s="162">
        <f>'Year 2'!C38</f>
        <v>0</v>
      </c>
      <c r="D38" s="162">
        <f>'Year 2'!D38</f>
        <v>0</v>
      </c>
      <c r="E38" s="175">
        <f>'Year 2'!E38</f>
        <v>0</v>
      </c>
      <c r="F38" s="134">
        <f>'Year 2'!F38</f>
        <v>6</v>
      </c>
      <c r="G38" s="175">
        <f>'Year 2'!G38</f>
        <v>0.04</v>
      </c>
      <c r="H38" s="175">
        <f>'Year 2'!H38</f>
        <v>0.02</v>
      </c>
      <c r="I38" s="176"/>
      <c r="J38" s="64">
        <f t="shared" si="11"/>
        <v>0</v>
      </c>
      <c r="K38" s="63">
        <f t="shared" si="12"/>
        <v>0</v>
      </c>
      <c r="L38" s="177">
        <f t="shared" si="13"/>
        <v>0</v>
      </c>
      <c r="M38" s="177">
        <f t="shared" si="14"/>
        <v>0</v>
      </c>
      <c r="N38" s="178">
        <f t="shared" si="15"/>
        <v>0</v>
      </c>
      <c r="O38" s="41"/>
      <c r="P38" s="41"/>
      <c r="Q38" s="42"/>
      <c r="R38" s="43"/>
      <c r="S38" s="43"/>
    </row>
    <row r="39" spans="1:19" s="38" customFormat="1">
      <c r="A39" s="156">
        <f>'Year 2'!A39</f>
        <v>0</v>
      </c>
      <c r="B39" s="157">
        <f>'Year 2'!B39</f>
        <v>0</v>
      </c>
      <c r="C39" s="162">
        <f>'Year 2'!C39</f>
        <v>0</v>
      </c>
      <c r="D39" s="162">
        <f>'Year 2'!D39</f>
        <v>0</v>
      </c>
      <c r="E39" s="175">
        <f>'Year 2'!E39</f>
        <v>0</v>
      </c>
      <c r="F39" s="134">
        <f>'Year 2'!F39</f>
        <v>6</v>
      </c>
      <c r="G39" s="175">
        <f>'Year 2'!G39</f>
        <v>0.04</v>
      </c>
      <c r="H39" s="175">
        <f>'Year 2'!H39</f>
        <v>0.02</v>
      </c>
      <c r="I39" s="176"/>
      <c r="J39" s="64">
        <f t="shared" si="11"/>
        <v>0</v>
      </c>
      <c r="K39" s="63">
        <f t="shared" si="12"/>
        <v>0</v>
      </c>
      <c r="L39" s="177">
        <f t="shared" si="13"/>
        <v>0</v>
      </c>
      <c r="M39" s="177">
        <f t="shared" si="14"/>
        <v>0</v>
      </c>
      <c r="N39" s="178">
        <f t="shared" si="15"/>
        <v>0</v>
      </c>
      <c r="O39" s="41"/>
      <c r="P39" s="41"/>
      <c r="Q39" s="42"/>
      <c r="R39" s="43"/>
      <c r="S39" s="43"/>
    </row>
    <row r="40" spans="1:19" s="38" customFormat="1" hidden="1" outlineLevel="1">
      <c r="A40" s="156">
        <f>'Year 2'!A40</f>
        <v>0</v>
      </c>
      <c r="B40" s="157">
        <f>'Year 2'!B40</f>
        <v>0</v>
      </c>
      <c r="C40" s="162">
        <f>'Year 2'!C40</f>
        <v>0</v>
      </c>
      <c r="D40" s="162">
        <f>'Year 2'!D40</f>
        <v>0</v>
      </c>
      <c r="E40" s="175">
        <f>'Year 2'!E40</f>
        <v>0</v>
      </c>
      <c r="F40" s="134">
        <f>'Year 2'!F40</f>
        <v>6</v>
      </c>
      <c r="G40" s="175">
        <f>'Year 2'!G40</f>
        <v>0.04</v>
      </c>
      <c r="H40" s="175">
        <f>'Year 2'!H40</f>
        <v>0.02</v>
      </c>
      <c r="I40" s="176"/>
      <c r="J40" s="64">
        <f t="shared" si="11"/>
        <v>0</v>
      </c>
      <c r="K40" s="63">
        <f t="shared" si="12"/>
        <v>0</v>
      </c>
      <c r="L40" s="177">
        <f t="shared" si="13"/>
        <v>0</v>
      </c>
      <c r="M40" s="177">
        <f t="shared" si="14"/>
        <v>0</v>
      </c>
      <c r="N40" s="178">
        <f t="shared" si="15"/>
        <v>0</v>
      </c>
      <c r="O40" s="41"/>
      <c r="P40" s="41"/>
      <c r="Q40" s="42"/>
      <c r="R40" s="43"/>
      <c r="S40" s="43"/>
    </row>
    <row r="41" spans="1:19" s="38" customFormat="1" hidden="1" outlineLevel="1">
      <c r="A41" s="156">
        <f>'Year 2'!A41</f>
        <v>0</v>
      </c>
      <c r="B41" s="157">
        <f>'Year 2'!B41</f>
        <v>0</v>
      </c>
      <c r="C41" s="162">
        <f>'Year 2'!C41</f>
        <v>0</v>
      </c>
      <c r="D41" s="162">
        <f>'Year 2'!D41</f>
        <v>0</v>
      </c>
      <c r="E41" s="175">
        <f>'Year 2'!E41</f>
        <v>0</v>
      </c>
      <c r="F41" s="134">
        <f>'Year 2'!F41</f>
        <v>6</v>
      </c>
      <c r="G41" s="175">
        <f>'Year 2'!G41</f>
        <v>0.04</v>
      </c>
      <c r="H41" s="175">
        <f>'Year 2'!H41</f>
        <v>0.02</v>
      </c>
      <c r="I41" s="176"/>
      <c r="J41" s="64">
        <f t="shared" si="11"/>
        <v>0</v>
      </c>
      <c r="K41" s="63">
        <f t="shared" si="12"/>
        <v>0</v>
      </c>
      <c r="L41" s="177">
        <f t="shared" si="13"/>
        <v>0</v>
      </c>
      <c r="M41" s="177">
        <f t="shared" si="14"/>
        <v>0</v>
      </c>
      <c r="N41" s="178">
        <f t="shared" si="15"/>
        <v>0</v>
      </c>
      <c r="O41" s="41"/>
      <c r="P41" s="41"/>
      <c r="Q41" s="42"/>
      <c r="R41" s="43"/>
      <c r="S41" s="43"/>
    </row>
    <row r="42" spans="1:19" s="38" customFormat="1" hidden="1" outlineLevel="1">
      <c r="A42" s="156">
        <f>'Year 2'!A42</f>
        <v>0</v>
      </c>
      <c r="B42" s="157">
        <f>'Year 2'!B42</f>
        <v>0</v>
      </c>
      <c r="C42" s="162">
        <f>'Year 2'!C42</f>
        <v>0</v>
      </c>
      <c r="D42" s="162">
        <f>'Year 2'!D42</f>
        <v>0</v>
      </c>
      <c r="E42" s="175">
        <f>'Year 2'!E42</f>
        <v>0</v>
      </c>
      <c r="F42" s="134">
        <f>'Year 2'!F42</f>
        <v>6</v>
      </c>
      <c r="G42" s="175">
        <f>'Year 2'!G42</f>
        <v>0.04</v>
      </c>
      <c r="H42" s="175">
        <f>'Year 2'!H42</f>
        <v>0.02</v>
      </c>
      <c r="I42" s="176"/>
      <c r="J42" s="64">
        <f t="shared" si="11"/>
        <v>0</v>
      </c>
      <c r="K42" s="63">
        <f t="shared" si="12"/>
        <v>0</v>
      </c>
      <c r="L42" s="177">
        <f t="shared" si="13"/>
        <v>0</v>
      </c>
      <c r="M42" s="177">
        <f t="shared" si="14"/>
        <v>0</v>
      </c>
      <c r="N42" s="178">
        <f t="shared" si="15"/>
        <v>0</v>
      </c>
      <c r="O42" s="41"/>
      <c r="P42" s="41"/>
      <c r="Q42" s="42"/>
      <c r="R42" s="43"/>
      <c r="S42" s="43"/>
    </row>
    <row r="43" spans="1:19" s="38" customFormat="1" hidden="1" outlineLevel="1">
      <c r="A43" s="156">
        <f>'Year 2'!A43</f>
        <v>0</v>
      </c>
      <c r="B43" s="157">
        <f>'Year 2'!B43</f>
        <v>0</v>
      </c>
      <c r="C43" s="162">
        <f>'Year 2'!C43</f>
        <v>0</v>
      </c>
      <c r="D43" s="162">
        <f>'Year 2'!D43</f>
        <v>0</v>
      </c>
      <c r="E43" s="175">
        <f>'Year 2'!E43</f>
        <v>0</v>
      </c>
      <c r="F43" s="134">
        <f>'Year 2'!F43</f>
        <v>6</v>
      </c>
      <c r="G43" s="175">
        <f>'Year 2'!G43</f>
        <v>0.04</v>
      </c>
      <c r="H43" s="175">
        <f>'Year 2'!H43</f>
        <v>0.02</v>
      </c>
      <c r="I43" s="176"/>
      <c r="J43" s="64">
        <f t="shared" si="11"/>
        <v>0</v>
      </c>
      <c r="K43" s="63">
        <f t="shared" si="12"/>
        <v>0</v>
      </c>
      <c r="L43" s="177">
        <f t="shared" si="13"/>
        <v>0</v>
      </c>
      <c r="M43" s="177">
        <f t="shared" si="14"/>
        <v>0</v>
      </c>
      <c r="N43" s="178">
        <f t="shared" si="15"/>
        <v>0</v>
      </c>
      <c r="O43" s="41"/>
      <c r="P43" s="41"/>
      <c r="Q43" s="42"/>
      <c r="R43" s="43"/>
      <c r="S43" s="43"/>
    </row>
    <row r="44" spans="1:19" s="38" customFormat="1" hidden="1" outlineLevel="1">
      <c r="A44" s="156">
        <f>'Year 2'!A44</f>
        <v>0</v>
      </c>
      <c r="B44" s="157">
        <f>'Year 2'!B44</f>
        <v>0</v>
      </c>
      <c r="C44" s="162">
        <f>'Year 2'!C44</f>
        <v>0</v>
      </c>
      <c r="D44" s="162">
        <f>'Year 2'!D44</f>
        <v>0</v>
      </c>
      <c r="E44" s="175">
        <f>'Year 2'!E44</f>
        <v>0</v>
      </c>
      <c r="F44" s="134">
        <f>'Year 2'!F44</f>
        <v>6</v>
      </c>
      <c r="G44" s="175">
        <f>'Year 2'!G44</f>
        <v>0.04</v>
      </c>
      <c r="H44" s="175">
        <f>'Year 2'!H44</f>
        <v>0.02</v>
      </c>
      <c r="I44" s="176"/>
      <c r="J44" s="64">
        <f t="shared" si="11"/>
        <v>0</v>
      </c>
      <c r="K44" s="63">
        <f t="shared" si="12"/>
        <v>0</v>
      </c>
      <c r="L44" s="177">
        <f t="shared" si="13"/>
        <v>0</v>
      </c>
      <c r="M44" s="177">
        <f t="shared" si="14"/>
        <v>0</v>
      </c>
      <c r="N44" s="178">
        <f t="shared" si="15"/>
        <v>0</v>
      </c>
      <c r="O44" s="41"/>
      <c r="P44" s="41"/>
      <c r="Q44" s="42"/>
      <c r="R44" s="43"/>
      <c r="S44" s="43"/>
    </row>
    <row r="45" spans="1:19" s="38" customFormat="1" hidden="1" outlineLevel="1">
      <c r="A45" s="156">
        <f>'Year 2'!A45</f>
        <v>0</v>
      </c>
      <c r="B45" s="157">
        <f>'Year 2'!B45</f>
        <v>0</v>
      </c>
      <c r="C45" s="162">
        <f>'Year 2'!C45</f>
        <v>0</v>
      </c>
      <c r="D45" s="162">
        <f>'Year 2'!D45</f>
        <v>0</v>
      </c>
      <c r="E45" s="175">
        <f>'Year 2'!E45</f>
        <v>0</v>
      </c>
      <c r="F45" s="134">
        <f>'Year 2'!F45</f>
        <v>6</v>
      </c>
      <c r="G45" s="175">
        <f>'Year 2'!G45</f>
        <v>0.04</v>
      </c>
      <c r="H45" s="175">
        <f>'Year 2'!H45</f>
        <v>0.02</v>
      </c>
      <c r="I45" s="176"/>
      <c r="J45" s="64">
        <f t="shared" si="11"/>
        <v>0</v>
      </c>
      <c r="K45" s="63">
        <f t="shared" si="12"/>
        <v>0</v>
      </c>
      <c r="L45" s="177">
        <f t="shared" si="13"/>
        <v>0</v>
      </c>
      <c r="M45" s="177">
        <f t="shared" si="14"/>
        <v>0</v>
      </c>
      <c r="N45" s="178">
        <f t="shared" si="15"/>
        <v>0</v>
      </c>
      <c r="O45" s="41"/>
      <c r="P45" s="41"/>
      <c r="Q45" s="42"/>
      <c r="R45" s="43"/>
      <c r="S45" s="43"/>
    </row>
    <row r="46" spans="1:19" s="38" customFormat="1" hidden="1" outlineLevel="1">
      <c r="A46" s="156">
        <f>'Year 2'!A46</f>
        <v>0</v>
      </c>
      <c r="B46" s="157">
        <f>'Year 2'!B46</f>
        <v>0</v>
      </c>
      <c r="C46" s="162">
        <f>'Year 2'!C46</f>
        <v>0</v>
      </c>
      <c r="D46" s="162">
        <f>'Year 2'!D46</f>
        <v>0</v>
      </c>
      <c r="E46" s="175">
        <f>'Year 2'!E46</f>
        <v>0</v>
      </c>
      <c r="F46" s="134">
        <f>'Year 2'!F46</f>
        <v>6</v>
      </c>
      <c r="G46" s="175">
        <f>'Year 2'!G46</f>
        <v>0.04</v>
      </c>
      <c r="H46" s="175">
        <f>'Year 2'!H46</f>
        <v>0.02</v>
      </c>
      <c r="I46" s="176"/>
      <c r="J46" s="64">
        <f t="shared" si="11"/>
        <v>0</v>
      </c>
      <c r="K46" s="63">
        <f t="shared" si="12"/>
        <v>0</v>
      </c>
      <c r="L46" s="177">
        <f t="shared" si="13"/>
        <v>0</v>
      </c>
      <c r="M46" s="177">
        <f t="shared" si="14"/>
        <v>0</v>
      </c>
      <c r="N46" s="178">
        <f t="shared" si="15"/>
        <v>0</v>
      </c>
      <c r="O46" s="41"/>
      <c r="P46" s="41"/>
      <c r="Q46" s="42"/>
      <c r="R46" s="43"/>
      <c r="S46" s="43"/>
    </row>
    <row r="47" spans="1:19" s="38" customFormat="1" hidden="1" outlineLevel="1">
      <c r="A47" s="156">
        <f>'Year 2'!A47</f>
        <v>0</v>
      </c>
      <c r="B47" s="157">
        <f>'Year 2'!B47</f>
        <v>0</v>
      </c>
      <c r="C47" s="162">
        <f>'Year 2'!C47</f>
        <v>0</v>
      </c>
      <c r="D47" s="162">
        <f>'Year 2'!D47</f>
        <v>0</v>
      </c>
      <c r="E47" s="175">
        <f>'Year 2'!E47</f>
        <v>0</v>
      </c>
      <c r="F47" s="134">
        <f>'Year 2'!F47</f>
        <v>6</v>
      </c>
      <c r="G47" s="175">
        <f>'Year 2'!G47</f>
        <v>0.04</v>
      </c>
      <c r="H47" s="175">
        <f>'Year 2'!H47</f>
        <v>0.02</v>
      </c>
      <c r="I47" s="176"/>
      <c r="J47" s="64">
        <f t="shared" si="11"/>
        <v>0</v>
      </c>
      <c r="K47" s="63">
        <f t="shared" si="12"/>
        <v>0</v>
      </c>
      <c r="L47" s="177">
        <f t="shared" si="13"/>
        <v>0</v>
      </c>
      <c r="M47" s="177">
        <f t="shared" si="14"/>
        <v>0</v>
      </c>
      <c r="N47" s="178">
        <f t="shared" si="15"/>
        <v>0</v>
      </c>
      <c r="O47" s="41"/>
      <c r="P47" s="41"/>
      <c r="Q47" s="42"/>
      <c r="R47" s="43"/>
      <c r="S47" s="43"/>
    </row>
    <row r="48" spans="1:19" s="38" customFormat="1" hidden="1" outlineLevel="1">
      <c r="A48" s="156">
        <f>'Year 2'!A48</f>
        <v>0</v>
      </c>
      <c r="B48" s="157">
        <f>'Year 2'!B48</f>
        <v>0</v>
      </c>
      <c r="C48" s="162">
        <f>'Year 2'!C48</f>
        <v>0</v>
      </c>
      <c r="D48" s="162">
        <f>'Year 2'!D48</f>
        <v>0</v>
      </c>
      <c r="E48" s="175">
        <f>'Year 2'!E48</f>
        <v>0</v>
      </c>
      <c r="F48" s="134">
        <f>'Year 2'!F48</f>
        <v>6</v>
      </c>
      <c r="G48" s="175">
        <f>'Year 2'!G48</f>
        <v>0.04</v>
      </c>
      <c r="H48" s="175">
        <f>'Year 2'!H48</f>
        <v>0.02</v>
      </c>
      <c r="I48" s="176"/>
      <c r="J48" s="64">
        <f t="shared" si="11"/>
        <v>0</v>
      </c>
      <c r="K48" s="63">
        <f t="shared" si="12"/>
        <v>0</v>
      </c>
      <c r="L48" s="177">
        <f t="shared" si="13"/>
        <v>0</v>
      </c>
      <c r="M48" s="177">
        <f t="shared" si="14"/>
        <v>0</v>
      </c>
      <c r="N48" s="178">
        <f t="shared" si="15"/>
        <v>0</v>
      </c>
      <c r="O48" s="41"/>
      <c r="P48" s="41"/>
      <c r="Q48" s="42"/>
      <c r="R48" s="43"/>
      <c r="S48" s="43"/>
    </row>
    <row r="49" spans="1:19" s="38" customFormat="1" collapsed="1">
      <c r="A49" s="156"/>
      <c r="B49" s="71"/>
      <c r="C49" s="46"/>
      <c r="D49" s="46"/>
      <c r="E49" s="47"/>
      <c r="F49" s="46"/>
      <c r="G49" s="47"/>
      <c r="H49" s="47"/>
      <c r="I49" s="8"/>
      <c r="J49" s="2" t="s">
        <v>106</v>
      </c>
      <c r="K49" s="2">
        <f>SUM(K37:K48)</f>
        <v>0</v>
      </c>
      <c r="L49" s="2">
        <f>SUM(L37:L48)</f>
        <v>0</v>
      </c>
      <c r="M49" s="2">
        <f>SUM(M37:M48)</f>
        <v>0</v>
      </c>
      <c r="N49" s="180">
        <f>SUM(N37:N48)</f>
        <v>0</v>
      </c>
      <c r="O49" s="41"/>
      <c r="P49" s="41"/>
      <c r="Q49" s="42"/>
      <c r="R49" s="43"/>
      <c r="S49" s="43"/>
    </row>
    <row r="50" spans="1:19" s="38" customFormat="1">
      <c r="A50" s="181" t="s">
        <v>108</v>
      </c>
      <c r="B50" s="157"/>
      <c r="C50" s="134"/>
      <c r="D50" s="134"/>
      <c r="E50" s="175"/>
      <c r="F50" s="134"/>
      <c r="G50" s="175"/>
      <c r="H50" s="175"/>
      <c r="I50" s="182"/>
      <c r="J50" s="6"/>
      <c r="K50" s="6"/>
      <c r="L50" s="6"/>
      <c r="M50" s="6"/>
      <c r="N50" s="174"/>
      <c r="O50" s="41"/>
      <c r="P50" s="41"/>
      <c r="Q50" s="42"/>
      <c r="R50" s="43"/>
      <c r="S50" s="43"/>
    </row>
    <row r="51" spans="1:19" s="38" customFormat="1" ht="25.5">
      <c r="A51" s="171" t="s">
        <v>95</v>
      </c>
      <c r="B51" s="172" t="s">
        <v>96</v>
      </c>
      <c r="C51" s="169" t="s">
        <v>109</v>
      </c>
      <c r="D51" s="169" t="s">
        <v>98</v>
      </c>
      <c r="E51" s="169" t="s">
        <v>99</v>
      </c>
      <c r="F51" s="169" t="s">
        <v>110</v>
      </c>
      <c r="G51" s="169" t="s">
        <v>101</v>
      </c>
      <c r="H51" s="169" t="s">
        <v>102</v>
      </c>
      <c r="I51" s="169" t="s">
        <v>64</v>
      </c>
      <c r="J51" s="173" t="s">
        <v>56</v>
      </c>
      <c r="K51" s="173" t="s">
        <v>103</v>
      </c>
      <c r="L51" s="173" t="s">
        <v>104</v>
      </c>
      <c r="M51" s="173" t="s">
        <v>105</v>
      </c>
      <c r="N51" s="174" t="s">
        <v>40</v>
      </c>
      <c r="O51" s="41"/>
      <c r="P51" s="41"/>
      <c r="Q51" s="42"/>
      <c r="R51" s="43"/>
      <c r="S51" s="43"/>
    </row>
    <row r="52" spans="1:19" s="38" customFormat="1">
      <c r="A52" s="156">
        <f>'Year 2'!A52</f>
        <v>0</v>
      </c>
      <c r="B52" s="157">
        <f>'Year 2'!B52</f>
        <v>0</v>
      </c>
      <c r="C52" s="162">
        <f>'Year 2'!C52</f>
        <v>0</v>
      </c>
      <c r="D52" s="134">
        <f>'Year 2'!D52</f>
        <v>0</v>
      </c>
      <c r="E52" s="175">
        <f>'Year 2'!E52</f>
        <v>0</v>
      </c>
      <c r="F52" s="134">
        <f>'Year 2'!F52</f>
        <v>1</v>
      </c>
      <c r="G52" s="175">
        <f>'Year 2'!G52</f>
        <v>0.04</v>
      </c>
      <c r="H52" s="175">
        <f>'Year 2'!H52</f>
        <v>0.02</v>
      </c>
      <c r="I52" s="183">
        <f t="shared" ref="I52:I60" si="16">IF(C52=0,0,IF(C52=2,0,(INDEX($J$107:$J$111,F52))*(K52*2)))</f>
        <v>0</v>
      </c>
      <c r="J52" s="64">
        <f t="shared" ref="J52:J60" si="17">IF(C52=0,0,(IF(C52=1,INDEX($H$107:$H$111,F52),INDEX($I$107:$I$111,F52)))*(1+G52)*((1+H52)^($C$3-1)))</f>
        <v>0</v>
      </c>
      <c r="K52" s="63">
        <f t="shared" ref="K52:K60" si="18">E52*D52</f>
        <v>0</v>
      </c>
      <c r="L52" s="177">
        <f t="shared" ref="L52:L60" si="19">IF($M$106="No",ROUND(J52*(K52/12),0),IF(J52&gt;$M$107,ROUND($M$107*(K52/12),0),ROUND(J52*(K52/12),0)))</f>
        <v>0</v>
      </c>
      <c r="M52" s="177">
        <f t="shared" ref="M52:M60" si="20">IF(ISBLANK(F52),0,ROUND(($D$109/100)*L52,0))</f>
        <v>0</v>
      </c>
      <c r="N52" s="178">
        <f t="shared" ref="N52:N60" si="21">L52+M52</f>
        <v>0</v>
      </c>
      <c r="O52" s="41"/>
      <c r="P52" s="41"/>
      <c r="Q52" s="42"/>
      <c r="R52" s="43"/>
      <c r="S52" s="43"/>
    </row>
    <row r="53" spans="1:19" s="38" customFormat="1">
      <c r="A53" s="156">
        <f>'Year 2'!A53</f>
        <v>0</v>
      </c>
      <c r="B53" s="157">
        <f>'Year 2'!B53</f>
        <v>0</v>
      </c>
      <c r="C53" s="134">
        <f>'Year 2'!C53</f>
        <v>0</v>
      </c>
      <c r="D53" s="134">
        <f>'Year 2'!D53</f>
        <v>0</v>
      </c>
      <c r="E53" s="175">
        <f>'Year 2'!E53</f>
        <v>0</v>
      </c>
      <c r="F53" s="134">
        <f>'Year 2'!F53</f>
        <v>1</v>
      </c>
      <c r="G53" s="175">
        <f>'Year 2'!G53</f>
        <v>0.04</v>
      </c>
      <c r="H53" s="175">
        <f>'Year 2'!H53</f>
        <v>0.02</v>
      </c>
      <c r="I53" s="183">
        <f t="shared" si="16"/>
        <v>0</v>
      </c>
      <c r="J53" s="64">
        <f t="shared" si="17"/>
        <v>0</v>
      </c>
      <c r="K53" s="63">
        <f t="shared" si="18"/>
        <v>0</v>
      </c>
      <c r="L53" s="177">
        <f t="shared" si="19"/>
        <v>0</v>
      </c>
      <c r="M53" s="177">
        <f t="shared" si="20"/>
        <v>0</v>
      </c>
      <c r="N53" s="178">
        <f t="shared" si="21"/>
        <v>0</v>
      </c>
      <c r="O53" s="41"/>
      <c r="P53" s="41"/>
      <c r="Q53" s="42"/>
      <c r="R53" s="43"/>
      <c r="S53" s="43"/>
    </row>
    <row r="54" spans="1:19" s="38" customFormat="1">
      <c r="A54" s="156">
        <f>'Year 2'!A54</f>
        <v>0</v>
      </c>
      <c r="B54" s="157">
        <f>'Year 2'!B54</f>
        <v>0</v>
      </c>
      <c r="C54" s="134">
        <f>'Year 2'!C54</f>
        <v>0</v>
      </c>
      <c r="D54" s="134">
        <f>'Year 2'!D54</f>
        <v>0</v>
      </c>
      <c r="E54" s="175">
        <f>'Year 2'!E54</f>
        <v>0</v>
      </c>
      <c r="F54" s="134">
        <f>'Year 2'!F54</f>
        <v>1</v>
      </c>
      <c r="G54" s="175">
        <f>'Year 2'!G54</f>
        <v>0.04</v>
      </c>
      <c r="H54" s="175">
        <f>'Year 2'!H54</f>
        <v>0.02</v>
      </c>
      <c r="I54" s="183">
        <f t="shared" si="16"/>
        <v>0</v>
      </c>
      <c r="J54" s="64">
        <f t="shared" si="17"/>
        <v>0</v>
      </c>
      <c r="K54" s="63">
        <f t="shared" si="18"/>
        <v>0</v>
      </c>
      <c r="L54" s="177">
        <f t="shared" si="19"/>
        <v>0</v>
      </c>
      <c r="M54" s="177">
        <f t="shared" si="20"/>
        <v>0</v>
      </c>
      <c r="N54" s="178">
        <f t="shared" si="21"/>
        <v>0</v>
      </c>
      <c r="O54" s="41"/>
      <c r="P54" s="41"/>
      <c r="Q54" s="42"/>
      <c r="R54" s="43"/>
      <c r="S54" s="43"/>
    </row>
    <row r="55" spans="1:19" s="38" customFormat="1" hidden="1" outlineLevel="1">
      <c r="A55" s="156">
        <f>'Year 2'!A55</f>
        <v>0</v>
      </c>
      <c r="B55" s="157">
        <f>'Year 2'!B55</f>
        <v>0</v>
      </c>
      <c r="C55" s="162">
        <f>'Year 2'!C55</f>
        <v>0</v>
      </c>
      <c r="D55" s="134">
        <f>'Year 2'!D55</f>
        <v>0</v>
      </c>
      <c r="E55" s="175">
        <f>'Year 2'!E55</f>
        <v>0</v>
      </c>
      <c r="F55" s="134">
        <f>'Year 2'!F55</f>
        <v>1</v>
      </c>
      <c r="G55" s="175">
        <f>'Year 2'!G55</f>
        <v>0.04</v>
      </c>
      <c r="H55" s="175">
        <f>'Year 2'!H55</f>
        <v>0.02</v>
      </c>
      <c r="I55" s="183">
        <f t="shared" si="16"/>
        <v>0</v>
      </c>
      <c r="J55" s="64">
        <f t="shared" si="17"/>
        <v>0</v>
      </c>
      <c r="K55" s="63">
        <f t="shared" si="18"/>
        <v>0</v>
      </c>
      <c r="L55" s="177">
        <f t="shared" si="19"/>
        <v>0</v>
      </c>
      <c r="M55" s="177">
        <f t="shared" si="20"/>
        <v>0</v>
      </c>
      <c r="N55" s="178">
        <f t="shared" si="21"/>
        <v>0</v>
      </c>
      <c r="O55" s="41"/>
      <c r="P55" s="41"/>
      <c r="Q55" s="42"/>
      <c r="R55" s="43"/>
      <c r="S55" s="43"/>
    </row>
    <row r="56" spans="1:19" s="38" customFormat="1" hidden="1" outlineLevel="1">
      <c r="A56" s="156">
        <f>'Year 2'!A56</f>
        <v>0</v>
      </c>
      <c r="B56" s="157">
        <f>'Year 2'!B56</f>
        <v>0</v>
      </c>
      <c r="C56" s="134">
        <f>'Year 2'!C56</f>
        <v>0</v>
      </c>
      <c r="D56" s="134">
        <f>'Year 2'!D56</f>
        <v>0</v>
      </c>
      <c r="E56" s="175">
        <f>'Year 2'!E56</f>
        <v>0</v>
      </c>
      <c r="F56" s="134">
        <f>'Year 2'!F56</f>
        <v>1</v>
      </c>
      <c r="G56" s="175">
        <f>'Year 2'!G56</f>
        <v>0.04</v>
      </c>
      <c r="H56" s="175">
        <f>'Year 2'!H56</f>
        <v>0.02</v>
      </c>
      <c r="I56" s="183">
        <f t="shared" si="16"/>
        <v>0</v>
      </c>
      <c r="J56" s="64">
        <f t="shared" si="17"/>
        <v>0</v>
      </c>
      <c r="K56" s="63">
        <f t="shared" si="18"/>
        <v>0</v>
      </c>
      <c r="L56" s="177">
        <f t="shared" si="19"/>
        <v>0</v>
      </c>
      <c r="M56" s="177">
        <f t="shared" si="20"/>
        <v>0</v>
      </c>
      <c r="N56" s="178">
        <f t="shared" si="21"/>
        <v>0</v>
      </c>
      <c r="O56" s="41"/>
      <c r="P56" s="41"/>
      <c r="Q56" s="42"/>
      <c r="R56" s="43"/>
      <c r="S56" s="43"/>
    </row>
    <row r="57" spans="1:19" s="38" customFormat="1" hidden="1" outlineLevel="1">
      <c r="A57" s="156">
        <f>'Year 2'!A57</f>
        <v>0</v>
      </c>
      <c r="B57" s="157">
        <f>'Year 2'!B57</f>
        <v>0</v>
      </c>
      <c r="C57" s="134">
        <f>'Year 2'!C57</f>
        <v>0</v>
      </c>
      <c r="D57" s="134">
        <f>'Year 2'!D57</f>
        <v>0</v>
      </c>
      <c r="E57" s="175">
        <f>'Year 2'!E57</f>
        <v>0</v>
      </c>
      <c r="F57" s="134">
        <f>'Year 2'!F57</f>
        <v>1</v>
      </c>
      <c r="G57" s="175">
        <f>'Year 2'!G57</f>
        <v>0.04</v>
      </c>
      <c r="H57" s="175">
        <f>'Year 2'!H57</f>
        <v>0.02</v>
      </c>
      <c r="I57" s="183">
        <f t="shared" si="16"/>
        <v>0</v>
      </c>
      <c r="J57" s="64">
        <f t="shared" si="17"/>
        <v>0</v>
      </c>
      <c r="K57" s="63">
        <f t="shared" si="18"/>
        <v>0</v>
      </c>
      <c r="L57" s="177">
        <f t="shared" si="19"/>
        <v>0</v>
      </c>
      <c r="M57" s="177">
        <f t="shared" si="20"/>
        <v>0</v>
      </c>
      <c r="N57" s="178">
        <f t="shared" si="21"/>
        <v>0</v>
      </c>
      <c r="O57" s="41"/>
      <c r="P57" s="41"/>
      <c r="Q57" s="42"/>
      <c r="R57" s="43"/>
      <c r="S57" s="43"/>
    </row>
    <row r="58" spans="1:19" s="38" customFormat="1" hidden="1" outlineLevel="1">
      <c r="A58" s="156">
        <f>'Year 2'!A58</f>
        <v>0</v>
      </c>
      <c r="B58" s="157">
        <f>'Year 2'!B58</f>
        <v>0</v>
      </c>
      <c r="C58" s="162">
        <f>'Year 2'!C58</f>
        <v>0</v>
      </c>
      <c r="D58" s="134">
        <f>'Year 2'!D58</f>
        <v>0</v>
      </c>
      <c r="E58" s="175">
        <f>'Year 2'!E58</f>
        <v>0</v>
      </c>
      <c r="F58" s="134">
        <f>'Year 2'!F58</f>
        <v>1</v>
      </c>
      <c r="G58" s="175">
        <f>'Year 2'!G58</f>
        <v>0.04</v>
      </c>
      <c r="H58" s="175">
        <f>'Year 2'!H58</f>
        <v>0.02</v>
      </c>
      <c r="I58" s="183">
        <f t="shared" si="16"/>
        <v>0</v>
      </c>
      <c r="J58" s="64">
        <f t="shared" si="17"/>
        <v>0</v>
      </c>
      <c r="K58" s="63">
        <f t="shared" si="18"/>
        <v>0</v>
      </c>
      <c r="L58" s="177">
        <f t="shared" si="19"/>
        <v>0</v>
      </c>
      <c r="M58" s="177">
        <f t="shared" si="20"/>
        <v>0</v>
      </c>
      <c r="N58" s="178">
        <f t="shared" si="21"/>
        <v>0</v>
      </c>
      <c r="O58" s="41"/>
      <c r="P58" s="41"/>
      <c r="Q58" s="42"/>
      <c r="R58" s="43"/>
      <c r="S58" s="43"/>
    </row>
    <row r="59" spans="1:19" s="38" customFormat="1" hidden="1" outlineLevel="1">
      <c r="A59" s="156">
        <f>'Year 2'!A59</f>
        <v>0</v>
      </c>
      <c r="B59" s="157">
        <f>'Year 2'!B59</f>
        <v>0</v>
      </c>
      <c r="C59" s="134">
        <f>'Year 2'!C59</f>
        <v>0</v>
      </c>
      <c r="D59" s="134">
        <f>'Year 2'!D59</f>
        <v>0</v>
      </c>
      <c r="E59" s="175">
        <f>'Year 2'!E59</f>
        <v>0</v>
      </c>
      <c r="F59" s="134">
        <f>'Year 2'!F59</f>
        <v>1</v>
      </c>
      <c r="G59" s="175">
        <f>'Year 2'!G59</f>
        <v>0.04</v>
      </c>
      <c r="H59" s="175">
        <f>'Year 2'!H59</f>
        <v>0.02</v>
      </c>
      <c r="I59" s="183">
        <f t="shared" si="16"/>
        <v>0</v>
      </c>
      <c r="J59" s="64">
        <f t="shared" si="17"/>
        <v>0</v>
      </c>
      <c r="K59" s="63">
        <f t="shared" si="18"/>
        <v>0</v>
      </c>
      <c r="L59" s="177">
        <f t="shared" si="19"/>
        <v>0</v>
      </c>
      <c r="M59" s="177">
        <f t="shared" si="20"/>
        <v>0</v>
      </c>
      <c r="N59" s="178">
        <f t="shared" si="21"/>
        <v>0</v>
      </c>
      <c r="O59" s="41"/>
      <c r="P59" s="41"/>
      <c r="Q59" s="42"/>
      <c r="R59" s="43"/>
      <c r="S59" s="43"/>
    </row>
    <row r="60" spans="1:19" s="38" customFormat="1" hidden="1" outlineLevel="1">
      <c r="A60" s="156">
        <f>'Year 2'!A60</f>
        <v>0</v>
      </c>
      <c r="B60" s="157">
        <f>'Year 2'!B60</f>
        <v>0</v>
      </c>
      <c r="C60" s="134">
        <f>'Year 2'!C60</f>
        <v>0</v>
      </c>
      <c r="D60" s="134">
        <f>'Year 2'!D60</f>
        <v>0</v>
      </c>
      <c r="E60" s="175">
        <f>'Year 2'!E60</f>
        <v>0</v>
      </c>
      <c r="F60" s="134">
        <f>'Year 2'!F60</f>
        <v>1</v>
      </c>
      <c r="G60" s="175">
        <f>'Year 2'!G60</f>
        <v>0.04</v>
      </c>
      <c r="H60" s="175">
        <f>'Year 2'!H60</f>
        <v>0.02</v>
      </c>
      <c r="I60" s="183">
        <f t="shared" si="16"/>
        <v>0</v>
      </c>
      <c r="J60" s="64">
        <f t="shared" si="17"/>
        <v>0</v>
      </c>
      <c r="K60" s="63">
        <f t="shared" si="18"/>
        <v>0</v>
      </c>
      <c r="L60" s="177">
        <f t="shared" si="19"/>
        <v>0</v>
      </c>
      <c r="M60" s="177">
        <f t="shared" si="20"/>
        <v>0</v>
      </c>
      <c r="N60" s="178">
        <f t="shared" si="21"/>
        <v>0</v>
      </c>
      <c r="O60" s="41"/>
      <c r="P60" s="41"/>
      <c r="Q60" s="42"/>
      <c r="R60" s="43"/>
      <c r="S60" s="43"/>
    </row>
    <row r="61" spans="1:19" s="38" customFormat="1" collapsed="1">
      <c r="A61" s="181"/>
      <c r="B61" s="46"/>
      <c r="C61" s="46"/>
      <c r="D61" s="46"/>
      <c r="E61" s="47"/>
      <c r="F61" s="46"/>
      <c r="G61" s="47"/>
      <c r="H61" s="9" t="s">
        <v>106</v>
      </c>
      <c r="I61" s="32">
        <f t="shared" ref="I61:N61" si="22">SUM(I52:I60)</f>
        <v>0</v>
      </c>
      <c r="J61" s="32">
        <f t="shared" si="22"/>
        <v>0</v>
      </c>
      <c r="K61" s="32">
        <f t="shared" si="22"/>
        <v>0</v>
      </c>
      <c r="L61" s="32">
        <f t="shared" si="22"/>
        <v>0</v>
      </c>
      <c r="M61" s="32">
        <f t="shared" si="22"/>
        <v>0</v>
      </c>
      <c r="N61" s="180">
        <f t="shared" si="22"/>
        <v>0</v>
      </c>
      <c r="O61" s="41"/>
      <c r="P61" s="41"/>
      <c r="Q61" s="42"/>
      <c r="R61" s="43"/>
      <c r="S61" s="43"/>
    </row>
    <row r="62" spans="1:19" s="38" customFormat="1">
      <c r="A62" s="181" t="s">
        <v>111</v>
      </c>
      <c r="B62" s="134"/>
      <c r="C62" s="134"/>
      <c r="D62" s="134"/>
      <c r="E62" s="175"/>
      <c r="F62" s="134"/>
      <c r="G62" s="175"/>
      <c r="H62" s="175"/>
      <c r="I62" s="182"/>
      <c r="J62" s="6"/>
      <c r="K62" s="6"/>
      <c r="L62" s="6"/>
      <c r="M62" s="6"/>
      <c r="N62" s="174"/>
      <c r="O62" s="41"/>
      <c r="P62" s="41"/>
      <c r="Q62" s="42"/>
      <c r="R62" s="43"/>
      <c r="S62" s="43"/>
    </row>
    <row r="63" spans="1:19" s="38" customFormat="1">
      <c r="A63" s="171"/>
      <c r="B63" s="172"/>
      <c r="C63" s="169"/>
      <c r="D63" s="169"/>
      <c r="E63" s="169"/>
      <c r="F63" s="169"/>
      <c r="G63" s="169"/>
      <c r="H63" s="169"/>
      <c r="I63" s="169"/>
      <c r="J63" s="173"/>
      <c r="K63" s="173"/>
      <c r="L63" s="173"/>
      <c r="M63" s="173"/>
      <c r="N63" s="174"/>
      <c r="O63" s="41"/>
      <c r="P63" s="41"/>
      <c r="Q63" s="42"/>
      <c r="R63" s="43"/>
      <c r="S63" s="43"/>
    </row>
    <row r="64" spans="1:19" s="38" customFormat="1">
      <c r="A64" s="156">
        <f>'Year 2'!A64</f>
        <v>0</v>
      </c>
      <c r="B64" s="157">
        <f>'Year 2'!B64</f>
        <v>0</v>
      </c>
      <c r="C64" s="162">
        <f>'Year 2'!C64</f>
        <v>0</v>
      </c>
      <c r="D64" s="162">
        <f>'Year 2'!D64</f>
        <v>0</v>
      </c>
      <c r="E64" s="175">
        <f>'Year 2'!E64</f>
        <v>0</v>
      </c>
      <c r="F64" s="134">
        <f>'Year 2'!F64</f>
        <v>3</v>
      </c>
      <c r="G64" s="175">
        <f>'Year 2'!G64</f>
        <v>0.04</v>
      </c>
      <c r="H64" s="175">
        <f>'Year 2'!H64</f>
        <v>0.02</v>
      </c>
      <c r="I64" s="176"/>
      <c r="J64" s="64">
        <f t="shared" ref="J64:J72" si="23">ROUND((C64*12)*(1+G64),0)*((1+H64)^($C$3-1))</f>
        <v>0</v>
      </c>
      <c r="K64" s="63">
        <f t="shared" ref="K64:K72" si="24">E64*D64</f>
        <v>0</v>
      </c>
      <c r="L64" s="177">
        <f t="shared" ref="L64:L72" si="25">IF($M$106="No",ROUND(J64*(K64/12),0),IF(J64&gt;$M$107,ROUND($M$107*(K64/12),0),ROUND(J64*(K64/12),0)))</f>
        <v>0</v>
      </c>
      <c r="M64" s="177">
        <f t="shared" ref="M64:M72" si="26">IF(ISBLANK(F64),0,ROUND(INDEX($D$106:$D$111,F64)*L64/100,0))</f>
        <v>0</v>
      </c>
      <c r="N64" s="178">
        <f t="shared" ref="N64:N72" si="27">L64+M64</f>
        <v>0</v>
      </c>
      <c r="O64" s="41"/>
      <c r="P64" s="41"/>
      <c r="Q64" s="42"/>
      <c r="R64" s="43"/>
      <c r="S64" s="43"/>
    </row>
    <row r="65" spans="1:19" s="38" customFormat="1">
      <c r="A65" s="156">
        <f>'Year 2'!A65</f>
        <v>0</v>
      </c>
      <c r="B65" s="157">
        <f>'Year 2'!B65</f>
        <v>0</v>
      </c>
      <c r="C65" s="162">
        <f>'Year 2'!C65</f>
        <v>0</v>
      </c>
      <c r="D65" s="162">
        <f>'Year 2'!D65</f>
        <v>0</v>
      </c>
      <c r="E65" s="175">
        <f>'Year 2'!E65</f>
        <v>0</v>
      </c>
      <c r="F65" s="134">
        <f>'Year 2'!F65</f>
        <v>3</v>
      </c>
      <c r="G65" s="175">
        <f>'Year 2'!G65</f>
        <v>0.04</v>
      </c>
      <c r="H65" s="175">
        <f>'Year 2'!H65</f>
        <v>0.02</v>
      </c>
      <c r="I65" s="176"/>
      <c r="J65" s="64">
        <f t="shared" si="23"/>
        <v>0</v>
      </c>
      <c r="K65" s="63">
        <f t="shared" si="24"/>
        <v>0</v>
      </c>
      <c r="L65" s="177">
        <f t="shared" si="25"/>
        <v>0</v>
      </c>
      <c r="M65" s="177">
        <f t="shared" si="26"/>
        <v>0</v>
      </c>
      <c r="N65" s="178">
        <f t="shared" si="27"/>
        <v>0</v>
      </c>
      <c r="O65" s="41"/>
      <c r="P65" s="41"/>
      <c r="Q65" s="42"/>
      <c r="R65" s="43"/>
      <c r="S65" s="43"/>
    </row>
    <row r="66" spans="1:19" s="38" customFormat="1">
      <c r="A66" s="156">
        <f>'Year 2'!A66</f>
        <v>0</v>
      </c>
      <c r="B66" s="157">
        <f>'Year 2'!B66</f>
        <v>0</v>
      </c>
      <c r="C66" s="162">
        <f>'Year 2'!C66</f>
        <v>0</v>
      </c>
      <c r="D66" s="162">
        <f>'Year 2'!D66</f>
        <v>0</v>
      </c>
      <c r="E66" s="175">
        <f>'Year 2'!E66</f>
        <v>0</v>
      </c>
      <c r="F66" s="134">
        <f>'Year 2'!F66</f>
        <v>3</v>
      </c>
      <c r="G66" s="175">
        <f>'Year 2'!G66</f>
        <v>0.04</v>
      </c>
      <c r="H66" s="175">
        <f>'Year 2'!H66</f>
        <v>0.02</v>
      </c>
      <c r="I66" s="176"/>
      <c r="J66" s="64">
        <f t="shared" si="23"/>
        <v>0</v>
      </c>
      <c r="K66" s="63">
        <f t="shared" si="24"/>
        <v>0</v>
      </c>
      <c r="L66" s="177">
        <f t="shared" si="25"/>
        <v>0</v>
      </c>
      <c r="M66" s="177">
        <f t="shared" si="26"/>
        <v>0</v>
      </c>
      <c r="N66" s="178">
        <f t="shared" si="27"/>
        <v>0</v>
      </c>
      <c r="O66" s="41"/>
      <c r="P66" s="41"/>
      <c r="Q66" s="42"/>
      <c r="R66" s="43"/>
      <c r="S66" s="43"/>
    </row>
    <row r="67" spans="1:19" s="38" customFormat="1" hidden="1" outlineLevel="1">
      <c r="A67" s="156">
        <f>'Year 2'!A67</f>
        <v>0</v>
      </c>
      <c r="B67" s="157">
        <f>'Year 2'!B67</f>
        <v>0</v>
      </c>
      <c r="C67" s="162">
        <f>'Year 2'!C67</f>
        <v>0</v>
      </c>
      <c r="D67" s="162">
        <f>'Year 2'!D67</f>
        <v>0</v>
      </c>
      <c r="E67" s="175">
        <f>'Year 2'!E67</f>
        <v>0</v>
      </c>
      <c r="F67" s="134">
        <f>'Year 2'!F67</f>
        <v>3</v>
      </c>
      <c r="G67" s="175">
        <f>'Year 2'!G67</f>
        <v>0.04</v>
      </c>
      <c r="H67" s="175">
        <f>'Year 2'!H67</f>
        <v>0.02</v>
      </c>
      <c r="I67" s="176"/>
      <c r="J67" s="64">
        <f t="shared" si="23"/>
        <v>0</v>
      </c>
      <c r="K67" s="63">
        <f t="shared" si="24"/>
        <v>0</v>
      </c>
      <c r="L67" s="177">
        <f t="shared" si="25"/>
        <v>0</v>
      </c>
      <c r="M67" s="177">
        <f t="shared" si="26"/>
        <v>0</v>
      </c>
      <c r="N67" s="178">
        <f t="shared" si="27"/>
        <v>0</v>
      </c>
      <c r="O67" s="41"/>
      <c r="P67" s="41"/>
      <c r="Q67" s="42"/>
      <c r="R67" s="43"/>
      <c r="S67" s="43"/>
    </row>
    <row r="68" spans="1:19" s="38" customFormat="1" hidden="1" outlineLevel="1">
      <c r="A68" s="156">
        <f>'Year 2'!A68</f>
        <v>0</v>
      </c>
      <c r="B68" s="157">
        <f>'Year 2'!B68</f>
        <v>0</v>
      </c>
      <c r="C68" s="162">
        <f>'Year 2'!C68</f>
        <v>0</v>
      </c>
      <c r="D68" s="162">
        <f>'Year 2'!D68</f>
        <v>0</v>
      </c>
      <c r="E68" s="175">
        <f>'Year 2'!E68</f>
        <v>0</v>
      </c>
      <c r="F68" s="134">
        <f>'Year 2'!F68</f>
        <v>3</v>
      </c>
      <c r="G68" s="175">
        <f>'Year 2'!G68</f>
        <v>0.04</v>
      </c>
      <c r="H68" s="175">
        <f>'Year 2'!H68</f>
        <v>0.02</v>
      </c>
      <c r="I68" s="176"/>
      <c r="J68" s="64">
        <f t="shared" si="23"/>
        <v>0</v>
      </c>
      <c r="K68" s="63">
        <f t="shared" si="24"/>
        <v>0</v>
      </c>
      <c r="L68" s="177">
        <f t="shared" si="25"/>
        <v>0</v>
      </c>
      <c r="M68" s="177">
        <f t="shared" si="26"/>
        <v>0</v>
      </c>
      <c r="N68" s="178">
        <f t="shared" si="27"/>
        <v>0</v>
      </c>
      <c r="O68" s="41"/>
      <c r="P68" s="41"/>
      <c r="Q68" s="42"/>
      <c r="R68" s="43"/>
      <c r="S68" s="43"/>
    </row>
    <row r="69" spans="1:19" s="38" customFormat="1" hidden="1" outlineLevel="1">
      <c r="A69" s="156">
        <f>'Year 2'!A69</f>
        <v>0</v>
      </c>
      <c r="B69" s="157">
        <f>'Year 2'!B69</f>
        <v>0</v>
      </c>
      <c r="C69" s="162">
        <f>'Year 2'!C69</f>
        <v>0</v>
      </c>
      <c r="D69" s="162">
        <f>'Year 2'!D69</f>
        <v>0</v>
      </c>
      <c r="E69" s="175">
        <f>'Year 2'!E69</f>
        <v>0</v>
      </c>
      <c r="F69" s="134">
        <f>'Year 2'!F69</f>
        <v>3</v>
      </c>
      <c r="G69" s="175">
        <f>'Year 2'!G69</f>
        <v>0.04</v>
      </c>
      <c r="H69" s="175">
        <f>'Year 2'!H69</f>
        <v>0.02</v>
      </c>
      <c r="I69" s="176"/>
      <c r="J69" s="64">
        <f t="shared" si="23"/>
        <v>0</v>
      </c>
      <c r="K69" s="63">
        <f t="shared" si="24"/>
        <v>0</v>
      </c>
      <c r="L69" s="177">
        <f t="shared" si="25"/>
        <v>0</v>
      </c>
      <c r="M69" s="177">
        <f t="shared" si="26"/>
        <v>0</v>
      </c>
      <c r="N69" s="178">
        <f t="shared" si="27"/>
        <v>0</v>
      </c>
      <c r="O69" s="41"/>
      <c r="P69" s="41"/>
      <c r="Q69" s="42"/>
      <c r="R69" s="43"/>
      <c r="S69" s="43"/>
    </row>
    <row r="70" spans="1:19" s="38" customFormat="1" hidden="1" outlineLevel="1">
      <c r="A70" s="156">
        <f>'Year 2'!A70</f>
        <v>0</v>
      </c>
      <c r="B70" s="157">
        <f>'Year 2'!B70</f>
        <v>0</v>
      </c>
      <c r="C70" s="162">
        <f>'Year 2'!C70</f>
        <v>0</v>
      </c>
      <c r="D70" s="162">
        <f>'Year 2'!D70</f>
        <v>0</v>
      </c>
      <c r="E70" s="175">
        <f>'Year 2'!E70</f>
        <v>0</v>
      </c>
      <c r="F70" s="134">
        <f>'Year 2'!F70</f>
        <v>3</v>
      </c>
      <c r="G70" s="175">
        <f>'Year 2'!G70</f>
        <v>0.04</v>
      </c>
      <c r="H70" s="175">
        <f>'Year 2'!H70</f>
        <v>0.02</v>
      </c>
      <c r="I70" s="176"/>
      <c r="J70" s="64">
        <f t="shared" si="23"/>
        <v>0</v>
      </c>
      <c r="K70" s="63">
        <f t="shared" si="24"/>
        <v>0</v>
      </c>
      <c r="L70" s="177">
        <f t="shared" si="25"/>
        <v>0</v>
      </c>
      <c r="M70" s="177">
        <f t="shared" si="26"/>
        <v>0</v>
      </c>
      <c r="N70" s="178">
        <f t="shared" si="27"/>
        <v>0</v>
      </c>
      <c r="O70" s="41"/>
      <c r="P70" s="41"/>
      <c r="Q70" s="42"/>
      <c r="R70" s="43"/>
      <c r="S70" s="43"/>
    </row>
    <row r="71" spans="1:19" s="38" customFormat="1" hidden="1" outlineLevel="1">
      <c r="A71" s="156">
        <f>'Year 2'!A71</f>
        <v>0</v>
      </c>
      <c r="B71" s="157">
        <f>'Year 2'!B71</f>
        <v>0</v>
      </c>
      <c r="C71" s="162">
        <f>'Year 2'!C71</f>
        <v>0</v>
      </c>
      <c r="D71" s="162">
        <f>'Year 2'!D71</f>
        <v>0</v>
      </c>
      <c r="E71" s="175">
        <f>'Year 2'!E71</f>
        <v>0</v>
      </c>
      <c r="F71" s="134">
        <f>'Year 2'!F71</f>
        <v>3</v>
      </c>
      <c r="G71" s="175">
        <f>'Year 2'!G71</f>
        <v>0.04</v>
      </c>
      <c r="H71" s="175">
        <f>'Year 2'!H71</f>
        <v>0.02</v>
      </c>
      <c r="I71" s="176"/>
      <c r="J71" s="64">
        <f t="shared" si="23"/>
        <v>0</v>
      </c>
      <c r="K71" s="63">
        <f t="shared" si="24"/>
        <v>0</v>
      </c>
      <c r="L71" s="177">
        <f t="shared" si="25"/>
        <v>0</v>
      </c>
      <c r="M71" s="177">
        <f t="shared" si="26"/>
        <v>0</v>
      </c>
      <c r="N71" s="178">
        <f t="shared" si="27"/>
        <v>0</v>
      </c>
      <c r="O71" s="41"/>
      <c r="P71" s="41"/>
      <c r="Q71" s="42"/>
      <c r="R71" s="43"/>
      <c r="S71" s="43"/>
    </row>
    <row r="72" spans="1:19" s="38" customFormat="1" hidden="1" outlineLevel="1">
      <c r="A72" s="156">
        <f>'Year 2'!A72</f>
        <v>0</v>
      </c>
      <c r="B72" s="157">
        <f>'Year 2'!B72</f>
        <v>0</v>
      </c>
      <c r="C72" s="162">
        <f>'Year 2'!C72</f>
        <v>0</v>
      </c>
      <c r="D72" s="162">
        <f>'Year 2'!D72</f>
        <v>0</v>
      </c>
      <c r="E72" s="175">
        <f>'Year 2'!E72</f>
        <v>0</v>
      </c>
      <c r="F72" s="134">
        <f>'Year 2'!F72</f>
        <v>3</v>
      </c>
      <c r="G72" s="175">
        <f>'Year 2'!G72</f>
        <v>0.04</v>
      </c>
      <c r="H72" s="175">
        <f>'Year 2'!H72</f>
        <v>0.02</v>
      </c>
      <c r="I72" s="176"/>
      <c r="J72" s="64">
        <f t="shared" si="23"/>
        <v>0</v>
      </c>
      <c r="K72" s="63">
        <f t="shared" si="24"/>
        <v>0</v>
      </c>
      <c r="L72" s="177">
        <f t="shared" si="25"/>
        <v>0</v>
      </c>
      <c r="M72" s="177">
        <f t="shared" si="26"/>
        <v>0</v>
      </c>
      <c r="N72" s="178">
        <f t="shared" si="27"/>
        <v>0</v>
      </c>
      <c r="O72" s="41"/>
      <c r="P72" s="41"/>
      <c r="Q72" s="42"/>
      <c r="R72" s="43"/>
      <c r="S72" s="43"/>
    </row>
    <row r="73" spans="1:19" s="38" customFormat="1" collapsed="1">
      <c r="A73" s="181"/>
      <c r="B73" s="46"/>
      <c r="C73" s="46"/>
      <c r="D73" s="46"/>
      <c r="E73" s="47"/>
      <c r="F73" s="46"/>
      <c r="G73" s="47"/>
      <c r="H73" s="47"/>
      <c r="I73" s="8"/>
      <c r="J73" s="2" t="s">
        <v>106</v>
      </c>
      <c r="K73" s="2">
        <f>SUM(K64:K72)</f>
        <v>0</v>
      </c>
      <c r="L73" s="2">
        <f>SUM(L64:L72)</f>
        <v>0</v>
      </c>
      <c r="M73" s="2">
        <f>SUM(M64:M72)</f>
        <v>0</v>
      </c>
      <c r="N73" s="180">
        <f>SUM(N64:N72)</f>
        <v>0</v>
      </c>
      <c r="O73" s="41"/>
      <c r="P73" s="41"/>
      <c r="Q73" s="42"/>
      <c r="R73" s="43"/>
      <c r="S73" s="43"/>
    </row>
    <row r="74" spans="1:19" s="38" customFormat="1">
      <c r="A74" s="181" t="s">
        <v>264</v>
      </c>
      <c r="B74" s="134"/>
      <c r="C74" s="134"/>
      <c r="D74" s="134"/>
      <c r="E74" s="175"/>
      <c r="F74" s="134"/>
      <c r="G74" s="175"/>
      <c r="H74" s="175"/>
      <c r="I74" s="182"/>
      <c r="J74" s="6"/>
      <c r="K74" s="6"/>
      <c r="L74" s="6"/>
      <c r="M74" s="6"/>
      <c r="N74" s="174"/>
      <c r="O74" s="41"/>
      <c r="P74" s="41"/>
      <c r="Q74" s="42"/>
      <c r="R74" s="43"/>
      <c r="S74" s="43"/>
    </row>
    <row r="75" spans="1:19" s="38" customFormat="1">
      <c r="A75" s="171"/>
      <c r="B75" s="172"/>
      <c r="C75" s="169"/>
      <c r="D75" s="169"/>
      <c r="E75" s="169"/>
      <c r="F75" s="169"/>
      <c r="G75" s="169"/>
      <c r="H75" s="169"/>
      <c r="I75" s="169"/>
      <c r="J75" s="173"/>
      <c r="K75" s="173"/>
      <c r="L75" s="173"/>
      <c r="M75" s="173"/>
      <c r="N75" s="174"/>
      <c r="O75" s="41"/>
      <c r="P75" s="41"/>
      <c r="Q75" s="42"/>
      <c r="R75" s="43"/>
      <c r="S75" s="43"/>
    </row>
    <row r="76" spans="1:19" s="38" customFormat="1">
      <c r="A76" s="156">
        <f>'Year 2'!A76</f>
        <v>0</v>
      </c>
      <c r="B76" s="157">
        <f>'Year 2'!B76</f>
        <v>0</v>
      </c>
      <c r="C76" s="162">
        <f>'Year 2'!C76</f>
        <v>0</v>
      </c>
      <c r="D76" s="162">
        <f>'Year 2'!D76</f>
        <v>0</v>
      </c>
      <c r="E76" s="175">
        <f>'Year 2'!E76</f>
        <v>0</v>
      </c>
      <c r="F76" s="134">
        <f>'Year 2'!F76</f>
        <v>2</v>
      </c>
      <c r="G76" s="175">
        <f>'Year 2'!G76</f>
        <v>0.04</v>
      </c>
      <c r="H76" s="175">
        <f>'Year 2'!H76</f>
        <v>0.02</v>
      </c>
      <c r="I76" s="176"/>
      <c r="J76" s="64">
        <f t="shared" ref="J76:J84" si="28">ROUND((C76*12)*(1+G76),0)*((1+H76)^($C$3-1))</f>
        <v>0</v>
      </c>
      <c r="K76" s="63">
        <f t="shared" ref="K76:K84" si="29">E76*D76</f>
        <v>0</v>
      </c>
      <c r="L76" s="177">
        <f t="shared" ref="L76:L84" si="30">IF($M$106="No",ROUND(J76*(K76/12),0),IF(J76&gt;$M$107,ROUND($M$107*(K76/12),0),ROUND(J76*(K76/12),0)))</f>
        <v>0</v>
      </c>
      <c r="M76" s="177">
        <f t="shared" ref="M76:M84" si="31">IF(ISBLANK(F76),0,ROUND(INDEX($D$106:$D$111,F76)*L76/100,0))</f>
        <v>0</v>
      </c>
      <c r="N76" s="178">
        <f t="shared" ref="N76:N84" si="32">L76+M76</f>
        <v>0</v>
      </c>
      <c r="O76" s="41"/>
      <c r="P76" s="41"/>
      <c r="Q76" s="42"/>
      <c r="R76" s="43"/>
      <c r="S76" s="43"/>
    </row>
    <row r="77" spans="1:19" s="38" customFormat="1">
      <c r="A77" s="156">
        <f>'Year 2'!A77</f>
        <v>0</v>
      </c>
      <c r="B77" s="157">
        <f>'Year 2'!B77</f>
        <v>0</v>
      </c>
      <c r="C77" s="162">
        <f>'Year 2'!C77</f>
        <v>0</v>
      </c>
      <c r="D77" s="162">
        <f>'Year 2'!D77</f>
        <v>0</v>
      </c>
      <c r="E77" s="175">
        <f>'Year 2'!E77</f>
        <v>0</v>
      </c>
      <c r="F77" s="134">
        <f>'Year 2'!F77</f>
        <v>2</v>
      </c>
      <c r="G77" s="175">
        <f>'Year 2'!G77</f>
        <v>0.04</v>
      </c>
      <c r="H77" s="175">
        <f>'Year 2'!H77</f>
        <v>0.02</v>
      </c>
      <c r="I77" s="176"/>
      <c r="J77" s="64">
        <f t="shared" si="28"/>
        <v>0</v>
      </c>
      <c r="K77" s="63">
        <f t="shared" si="29"/>
        <v>0</v>
      </c>
      <c r="L77" s="177">
        <f t="shared" si="30"/>
        <v>0</v>
      </c>
      <c r="M77" s="177">
        <f t="shared" si="31"/>
        <v>0</v>
      </c>
      <c r="N77" s="178">
        <f t="shared" si="32"/>
        <v>0</v>
      </c>
      <c r="O77" s="41"/>
      <c r="P77" s="41"/>
      <c r="Q77" s="42"/>
      <c r="R77" s="43"/>
      <c r="S77" s="43"/>
    </row>
    <row r="78" spans="1:19" s="38" customFormat="1">
      <c r="A78" s="156">
        <f>'Year 2'!A78</f>
        <v>0</v>
      </c>
      <c r="B78" s="157">
        <f>'Year 2'!B78</f>
        <v>0</v>
      </c>
      <c r="C78" s="162">
        <f>'Year 2'!C78</f>
        <v>0</v>
      </c>
      <c r="D78" s="162">
        <f>'Year 2'!D78</f>
        <v>0</v>
      </c>
      <c r="E78" s="175">
        <f>'Year 2'!E78</f>
        <v>0</v>
      </c>
      <c r="F78" s="134">
        <f>'Year 2'!F78</f>
        <v>2</v>
      </c>
      <c r="G78" s="175">
        <f>'Year 2'!G78</f>
        <v>0.04</v>
      </c>
      <c r="H78" s="175">
        <f>'Year 2'!H78</f>
        <v>0.02</v>
      </c>
      <c r="I78" s="176"/>
      <c r="J78" s="64">
        <f t="shared" si="28"/>
        <v>0</v>
      </c>
      <c r="K78" s="63">
        <f t="shared" si="29"/>
        <v>0</v>
      </c>
      <c r="L78" s="177">
        <f t="shared" si="30"/>
        <v>0</v>
      </c>
      <c r="M78" s="177">
        <f t="shared" si="31"/>
        <v>0</v>
      </c>
      <c r="N78" s="178">
        <f t="shared" si="32"/>
        <v>0</v>
      </c>
      <c r="O78" s="41"/>
      <c r="P78" s="41"/>
      <c r="Q78" s="42"/>
      <c r="R78" s="43"/>
      <c r="S78" s="43"/>
    </row>
    <row r="79" spans="1:19" s="38" customFormat="1" hidden="1" outlineLevel="1">
      <c r="A79" s="156">
        <f>'Year 2'!A79</f>
        <v>0</v>
      </c>
      <c r="B79" s="157">
        <f>'Year 2'!B79</f>
        <v>0</v>
      </c>
      <c r="C79" s="162">
        <f>'Year 2'!C79</f>
        <v>0</v>
      </c>
      <c r="D79" s="162">
        <f>'Year 2'!D79</f>
        <v>0</v>
      </c>
      <c r="E79" s="175">
        <f>'Year 2'!E79</f>
        <v>0</v>
      </c>
      <c r="F79" s="134">
        <f>'Year 2'!F79</f>
        <v>2</v>
      </c>
      <c r="G79" s="175">
        <f>'Year 2'!G79</f>
        <v>0.04</v>
      </c>
      <c r="H79" s="175">
        <f>'Year 2'!H79</f>
        <v>0.02</v>
      </c>
      <c r="I79" s="176"/>
      <c r="J79" s="64">
        <f t="shared" si="28"/>
        <v>0</v>
      </c>
      <c r="K79" s="63">
        <f t="shared" si="29"/>
        <v>0</v>
      </c>
      <c r="L79" s="177">
        <f t="shared" si="30"/>
        <v>0</v>
      </c>
      <c r="M79" s="177">
        <f t="shared" si="31"/>
        <v>0</v>
      </c>
      <c r="N79" s="178">
        <f t="shared" si="32"/>
        <v>0</v>
      </c>
      <c r="O79" s="41"/>
      <c r="P79" s="41"/>
      <c r="Q79" s="42"/>
      <c r="R79" s="43"/>
      <c r="S79" s="43"/>
    </row>
    <row r="80" spans="1:19" s="38" customFormat="1" hidden="1" outlineLevel="1">
      <c r="A80" s="156">
        <f>'Year 2'!A80</f>
        <v>0</v>
      </c>
      <c r="B80" s="157">
        <f>'Year 2'!B80</f>
        <v>0</v>
      </c>
      <c r="C80" s="162">
        <f>'Year 2'!C80</f>
        <v>0</v>
      </c>
      <c r="D80" s="162">
        <f>'Year 2'!D80</f>
        <v>0</v>
      </c>
      <c r="E80" s="175">
        <f>'Year 2'!E80</f>
        <v>0</v>
      </c>
      <c r="F80" s="134">
        <f>'Year 2'!F80</f>
        <v>2</v>
      </c>
      <c r="G80" s="175">
        <f>'Year 2'!G80</f>
        <v>0.04</v>
      </c>
      <c r="H80" s="175">
        <f>'Year 2'!H80</f>
        <v>0.02</v>
      </c>
      <c r="I80" s="176"/>
      <c r="J80" s="64">
        <f t="shared" si="28"/>
        <v>0</v>
      </c>
      <c r="K80" s="63">
        <f t="shared" si="29"/>
        <v>0</v>
      </c>
      <c r="L80" s="177">
        <f t="shared" si="30"/>
        <v>0</v>
      </c>
      <c r="M80" s="177">
        <f t="shared" si="31"/>
        <v>0</v>
      </c>
      <c r="N80" s="178">
        <f t="shared" si="32"/>
        <v>0</v>
      </c>
      <c r="O80" s="41"/>
      <c r="P80" s="41"/>
      <c r="Q80" s="42"/>
      <c r="R80" s="43"/>
      <c r="S80" s="43"/>
    </row>
    <row r="81" spans="1:19" s="38" customFormat="1" hidden="1" outlineLevel="1">
      <c r="A81" s="156">
        <f>'Year 2'!A81</f>
        <v>0</v>
      </c>
      <c r="B81" s="157">
        <f>'Year 2'!B81</f>
        <v>0</v>
      </c>
      <c r="C81" s="162">
        <f>'Year 2'!C81</f>
        <v>0</v>
      </c>
      <c r="D81" s="162">
        <f>'Year 2'!D81</f>
        <v>0</v>
      </c>
      <c r="E81" s="175">
        <f>'Year 2'!E81</f>
        <v>0</v>
      </c>
      <c r="F81" s="134">
        <f>'Year 2'!F81</f>
        <v>2</v>
      </c>
      <c r="G81" s="175">
        <f>'Year 2'!G81</f>
        <v>0.04</v>
      </c>
      <c r="H81" s="175">
        <f>'Year 2'!H81</f>
        <v>0.02</v>
      </c>
      <c r="I81" s="176"/>
      <c r="J81" s="64">
        <f t="shared" si="28"/>
        <v>0</v>
      </c>
      <c r="K81" s="63">
        <f t="shared" si="29"/>
        <v>0</v>
      </c>
      <c r="L81" s="177">
        <f t="shared" si="30"/>
        <v>0</v>
      </c>
      <c r="M81" s="177">
        <f t="shared" si="31"/>
        <v>0</v>
      </c>
      <c r="N81" s="178">
        <f t="shared" si="32"/>
        <v>0</v>
      </c>
      <c r="O81" s="41"/>
      <c r="P81" s="41"/>
      <c r="Q81" s="42"/>
      <c r="R81" s="43"/>
      <c r="S81" s="43"/>
    </row>
    <row r="82" spans="1:19" s="38" customFormat="1" hidden="1" outlineLevel="1">
      <c r="A82" s="156">
        <f>'Year 2'!A82</f>
        <v>0</v>
      </c>
      <c r="B82" s="157">
        <f>'Year 2'!B82</f>
        <v>0</v>
      </c>
      <c r="C82" s="162">
        <f>'Year 2'!C82</f>
        <v>0</v>
      </c>
      <c r="D82" s="162">
        <f>'Year 2'!D82</f>
        <v>0</v>
      </c>
      <c r="E82" s="175">
        <f>'Year 2'!E82</f>
        <v>0</v>
      </c>
      <c r="F82" s="134">
        <f>'Year 2'!F82</f>
        <v>2</v>
      </c>
      <c r="G82" s="175">
        <f>'Year 2'!G82</f>
        <v>0.04</v>
      </c>
      <c r="H82" s="175">
        <f>'Year 2'!H82</f>
        <v>0.02</v>
      </c>
      <c r="I82" s="176"/>
      <c r="J82" s="64">
        <f t="shared" si="28"/>
        <v>0</v>
      </c>
      <c r="K82" s="63">
        <f t="shared" si="29"/>
        <v>0</v>
      </c>
      <c r="L82" s="177">
        <f t="shared" si="30"/>
        <v>0</v>
      </c>
      <c r="M82" s="177">
        <f t="shared" si="31"/>
        <v>0</v>
      </c>
      <c r="N82" s="178">
        <f t="shared" si="32"/>
        <v>0</v>
      </c>
      <c r="O82" s="41"/>
      <c r="P82" s="41"/>
      <c r="Q82" s="42"/>
      <c r="R82" s="43"/>
      <c r="S82" s="43"/>
    </row>
    <row r="83" spans="1:19" s="38" customFormat="1" hidden="1" outlineLevel="1">
      <c r="A83" s="156">
        <f>'Year 2'!A83</f>
        <v>0</v>
      </c>
      <c r="B83" s="157">
        <f>'Year 2'!B83</f>
        <v>0</v>
      </c>
      <c r="C83" s="162">
        <f>'Year 2'!C83</f>
        <v>0</v>
      </c>
      <c r="D83" s="162">
        <f>'Year 2'!D83</f>
        <v>0</v>
      </c>
      <c r="E83" s="175">
        <f>'Year 2'!E83</f>
        <v>0</v>
      </c>
      <c r="F83" s="134">
        <f>'Year 2'!F83</f>
        <v>2</v>
      </c>
      <c r="G83" s="175">
        <f>'Year 2'!G83</f>
        <v>0.04</v>
      </c>
      <c r="H83" s="175">
        <f>'Year 2'!H83</f>
        <v>0.02</v>
      </c>
      <c r="I83" s="176"/>
      <c r="J83" s="64">
        <f t="shared" si="28"/>
        <v>0</v>
      </c>
      <c r="K83" s="63">
        <f t="shared" si="29"/>
        <v>0</v>
      </c>
      <c r="L83" s="177">
        <f t="shared" si="30"/>
        <v>0</v>
      </c>
      <c r="M83" s="177">
        <f t="shared" si="31"/>
        <v>0</v>
      </c>
      <c r="N83" s="178">
        <f t="shared" si="32"/>
        <v>0</v>
      </c>
      <c r="O83" s="41"/>
      <c r="P83" s="41"/>
      <c r="Q83" s="42"/>
      <c r="R83" s="43"/>
      <c r="S83" s="43"/>
    </row>
    <row r="84" spans="1:19" s="38" customFormat="1" hidden="1" outlineLevel="1">
      <c r="A84" s="156">
        <f>'Year 2'!A84</f>
        <v>0</v>
      </c>
      <c r="B84" s="157">
        <f>'Year 2'!B84</f>
        <v>0</v>
      </c>
      <c r="C84" s="162">
        <f>'Year 2'!C84</f>
        <v>0</v>
      </c>
      <c r="D84" s="162">
        <f>'Year 2'!D84</f>
        <v>0</v>
      </c>
      <c r="E84" s="175">
        <f>'Year 2'!E84</f>
        <v>0</v>
      </c>
      <c r="F84" s="134">
        <f>'Year 2'!F84</f>
        <v>2</v>
      </c>
      <c r="G84" s="175">
        <f>'Year 2'!G84</f>
        <v>0.04</v>
      </c>
      <c r="H84" s="175">
        <f>'Year 2'!H84</f>
        <v>0.02</v>
      </c>
      <c r="I84" s="176"/>
      <c r="J84" s="64">
        <f t="shared" si="28"/>
        <v>0</v>
      </c>
      <c r="K84" s="63">
        <f t="shared" si="29"/>
        <v>0</v>
      </c>
      <c r="L84" s="177">
        <f t="shared" si="30"/>
        <v>0</v>
      </c>
      <c r="M84" s="177">
        <f t="shared" si="31"/>
        <v>0</v>
      </c>
      <c r="N84" s="178">
        <f t="shared" si="32"/>
        <v>0</v>
      </c>
      <c r="O84" s="41"/>
      <c r="P84" s="41"/>
      <c r="Q84" s="42"/>
      <c r="R84" s="43"/>
      <c r="S84" s="43"/>
    </row>
    <row r="85" spans="1:19" s="38" customFormat="1" collapsed="1">
      <c r="A85" s="181"/>
      <c r="B85" s="46"/>
      <c r="C85" s="46"/>
      <c r="D85" s="46"/>
      <c r="E85" s="47"/>
      <c r="F85" s="46"/>
      <c r="G85" s="47"/>
      <c r="H85" s="47"/>
      <c r="I85" s="8"/>
      <c r="J85" s="2" t="s">
        <v>106</v>
      </c>
      <c r="K85" s="2">
        <f>SUM(K76:K84)</f>
        <v>0</v>
      </c>
      <c r="L85" s="2">
        <f>SUM(L76:L84)</f>
        <v>0</v>
      </c>
      <c r="M85" s="2">
        <f>SUM(M76:M84)</f>
        <v>0</v>
      </c>
      <c r="N85" s="180">
        <f>SUM(N76:N84)</f>
        <v>0</v>
      </c>
      <c r="O85" s="41"/>
      <c r="P85" s="41"/>
      <c r="Q85" s="42"/>
      <c r="R85" s="43"/>
      <c r="S85" s="43"/>
    </row>
    <row r="86" spans="1:19" s="38" customFormat="1">
      <c r="A86" s="181" t="s">
        <v>113</v>
      </c>
      <c r="B86" s="134"/>
      <c r="C86" s="134"/>
      <c r="D86" s="134"/>
      <c r="E86" s="175"/>
      <c r="F86" s="134"/>
      <c r="G86" s="175"/>
      <c r="H86" s="175"/>
      <c r="I86" s="182"/>
      <c r="J86" s="6"/>
      <c r="K86" s="6"/>
      <c r="L86" s="6"/>
      <c r="M86" s="6"/>
      <c r="N86" s="174"/>
      <c r="O86" s="41"/>
      <c r="P86" s="41"/>
      <c r="Q86" s="42"/>
      <c r="R86" s="43"/>
      <c r="S86" s="43"/>
    </row>
    <row r="87" spans="1:19" s="38" customFormat="1">
      <c r="A87" s="179"/>
      <c r="B87" s="134"/>
      <c r="C87" s="162"/>
      <c r="D87" s="134"/>
      <c r="E87" s="175"/>
      <c r="F87" s="134"/>
      <c r="G87" s="175"/>
      <c r="H87" s="175"/>
      <c r="I87" s="169"/>
      <c r="J87" s="173"/>
      <c r="K87" s="173"/>
      <c r="L87" s="173"/>
      <c r="M87" s="173"/>
      <c r="N87" s="174"/>
      <c r="O87" s="41"/>
      <c r="P87" s="41"/>
      <c r="Q87" s="42"/>
      <c r="R87" s="43"/>
      <c r="S87" s="43"/>
    </row>
    <row r="88" spans="1:19" s="38" customFormat="1">
      <c r="A88" s="156">
        <f>'Year 2'!A88</f>
        <v>0</v>
      </c>
      <c r="B88" s="157">
        <f>'Year 2'!B88</f>
        <v>0</v>
      </c>
      <c r="C88" s="162">
        <f>'Year 2'!C88</f>
        <v>0</v>
      </c>
      <c r="D88" s="162">
        <f>'Year 2'!D88</f>
        <v>0</v>
      </c>
      <c r="E88" s="175">
        <f>'Year 2'!E88</f>
        <v>0</v>
      </c>
      <c r="F88" s="134">
        <f>'Year 2'!F88</f>
        <v>5</v>
      </c>
      <c r="G88" s="175">
        <f>'Year 2'!G88</f>
        <v>0.04</v>
      </c>
      <c r="H88" s="175">
        <f>'Year 2'!H88</f>
        <v>0.02</v>
      </c>
      <c r="I88" s="176"/>
      <c r="J88" s="64">
        <f t="shared" ref="J88:J99" si="33">ROUND((C88*12)*(1+G88),0)*((1+H88)^($C$3-1))</f>
        <v>0</v>
      </c>
      <c r="K88" s="63">
        <f t="shared" ref="K88:K99" si="34">E88*D88</f>
        <v>0</v>
      </c>
      <c r="L88" s="177">
        <f t="shared" ref="L88:L99" si="35">IF($M$106="No",ROUND(J88*(K88/12),0),IF(J88&gt;$M$107,ROUND($M$107*(K88/12),0),ROUND(J88*(K88/12),0)))</f>
        <v>0</v>
      </c>
      <c r="M88" s="177">
        <f t="shared" ref="M88:M99" si="36">IF(ISBLANK(F88),0,ROUND(INDEX($D$106:$D$111,F88)*L88/100,0))</f>
        <v>0</v>
      </c>
      <c r="N88" s="178">
        <f t="shared" ref="N88:N99" si="37">L88+M88</f>
        <v>0</v>
      </c>
      <c r="O88" s="41"/>
      <c r="P88" s="41"/>
      <c r="Q88" s="42"/>
      <c r="R88" s="43"/>
      <c r="S88" s="43"/>
    </row>
    <row r="89" spans="1:19" s="38" customFormat="1">
      <c r="A89" s="156">
        <f>'Year 2'!A89</f>
        <v>0</v>
      </c>
      <c r="B89" s="157">
        <f>'Year 2'!B89</f>
        <v>0</v>
      </c>
      <c r="C89" s="162">
        <f>'Year 2'!C89</f>
        <v>0</v>
      </c>
      <c r="D89" s="162">
        <f>'Year 2'!D89</f>
        <v>0</v>
      </c>
      <c r="E89" s="175">
        <f>'Year 2'!E89</f>
        <v>0</v>
      </c>
      <c r="F89" s="134">
        <f>'Year 2'!F89</f>
        <v>5</v>
      </c>
      <c r="G89" s="175">
        <f>'Year 2'!G89</f>
        <v>0.04</v>
      </c>
      <c r="H89" s="175">
        <f>'Year 2'!H89</f>
        <v>0.02</v>
      </c>
      <c r="I89" s="176"/>
      <c r="J89" s="64">
        <f t="shared" si="33"/>
        <v>0</v>
      </c>
      <c r="K89" s="63">
        <f t="shared" si="34"/>
        <v>0</v>
      </c>
      <c r="L89" s="177">
        <f t="shared" si="35"/>
        <v>0</v>
      </c>
      <c r="M89" s="177">
        <f t="shared" si="36"/>
        <v>0</v>
      </c>
      <c r="N89" s="178">
        <f t="shared" si="37"/>
        <v>0</v>
      </c>
      <c r="O89" s="41"/>
      <c r="P89" s="41"/>
      <c r="Q89" s="42"/>
      <c r="R89" s="43"/>
      <c r="S89" s="43"/>
    </row>
    <row r="90" spans="1:19" s="38" customFormat="1">
      <c r="A90" s="156">
        <f>'Year 2'!A90</f>
        <v>0</v>
      </c>
      <c r="B90" s="157">
        <f>'Year 2'!B90</f>
        <v>0</v>
      </c>
      <c r="C90" s="162">
        <f>'Year 2'!C90</f>
        <v>0</v>
      </c>
      <c r="D90" s="162">
        <f>'Year 2'!D90</f>
        <v>0</v>
      </c>
      <c r="E90" s="175">
        <f>'Year 2'!E90</f>
        <v>0</v>
      </c>
      <c r="F90" s="134">
        <f>'Year 2'!F90</f>
        <v>5</v>
      </c>
      <c r="G90" s="175">
        <f>'Year 2'!G90</f>
        <v>0.04</v>
      </c>
      <c r="H90" s="175">
        <f>'Year 2'!H90</f>
        <v>0.02</v>
      </c>
      <c r="I90" s="176"/>
      <c r="J90" s="64">
        <f t="shared" si="33"/>
        <v>0</v>
      </c>
      <c r="K90" s="63">
        <f t="shared" si="34"/>
        <v>0</v>
      </c>
      <c r="L90" s="177">
        <f t="shared" si="35"/>
        <v>0</v>
      </c>
      <c r="M90" s="177">
        <f t="shared" si="36"/>
        <v>0</v>
      </c>
      <c r="N90" s="178">
        <f t="shared" si="37"/>
        <v>0</v>
      </c>
      <c r="O90" s="41"/>
      <c r="P90" s="41"/>
      <c r="Q90" s="42"/>
      <c r="R90" s="43"/>
      <c r="S90" s="43"/>
    </row>
    <row r="91" spans="1:19" s="38" customFormat="1">
      <c r="A91" s="156">
        <f>'Year 2'!A91</f>
        <v>0</v>
      </c>
      <c r="B91" s="157">
        <f>'Year 2'!B91</f>
        <v>0</v>
      </c>
      <c r="C91" s="162">
        <f>'Year 2'!C91</f>
        <v>0</v>
      </c>
      <c r="D91" s="162">
        <f>'Year 2'!D91</f>
        <v>0</v>
      </c>
      <c r="E91" s="175">
        <f>'Year 2'!E91</f>
        <v>0</v>
      </c>
      <c r="F91" s="134">
        <f>'Year 2'!F91</f>
        <v>5</v>
      </c>
      <c r="G91" s="175">
        <f>'Year 2'!G91</f>
        <v>0.04</v>
      </c>
      <c r="H91" s="175">
        <f>'Year 2'!H91</f>
        <v>0.02</v>
      </c>
      <c r="I91" s="176"/>
      <c r="J91" s="64">
        <f t="shared" si="33"/>
        <v>0</v>
      </c>
      <c r="K91" s="63">
        <f t="shared" si="34"/>
        <v>0</v>
      </c>
      <c r="L91" s="177">
        <f t="shared" si="35"/>
        <v>0</v>
      </c>
      <c r="M91" s="177">
        <f t="shared" si="36"/>
        <v>0</v>
      </c>
      <c r="N91" s="178">
        <f t="shared" si="37"/>
        <v>0</v>
      </c>
      <c r="O91" s="41"/>
      <c r="P91" s="41"/>
      <c r="Q91" s="42"/>
      <c r="R91" s="43"/>
      <c r="S91" s="43"/>
    </row>
    <row r="92" spans="1:19" s="38" customFormat="1" hidden="1" outlineLevel="1">
      <c r="A92" s="156">
        <f>'Year 2'!A92</f>
        <v>0</v>
      </c>
      <c r="B92" s="157">
        <f>'Year 2'!B92</f>
        <v>0</v>
      </c>
      <c r="C92" s="162">
        <f>'Year 2'!C92</f>
        <v>0</v>
      </c>
      <c r="D92" s="162">
        <f>'Year 2'!D92</f>
        <v>0</v>
      </c>
      <c r="E92" s="175">
        <f>'Year 2'!E92</f>
        <v>0</v>
      </c>
      <c r="F92" s="134">
        <f>'Year 2'!F92</f>
        <v>5</v>
      </c>
      <c r="G92" s="175">
        <f>'Year 2'!G92</f>
        <v>0.04</v>
      </c>
      <c r="H92" s="175">
        <f>'Year 2'!H92</f>
        <v>0.02</v>
      </c>
      <c r="I92" s="176"/>
      <c r="J92" s="64">
        <f t="shared" si="33"/>
        <v>0</v>
      </c>
      <c r="K92" s="63">
        <f t="shared" si="34"/>
        <v>0</v>
      </c>
      <c r="L92" s="177">
        <f t="shared" si="35"/>
        <v>0</v>
      </c>
      <c r="M92" s="177">
        <f t="shared" si="36"/>
        <v>0</v>
      </c>
      <c r="N92" s="178">
        <f t="shared" si="37"/>
        <v>0</v>
      </c>
      <c r="O92" s="41"/>
      <c r="P92" s="41"/>
      <c r="Q92" s="42"/>
      <c r="R92" s="43"/>
      <c r="S92" s="43"/>
    </row>
    <row r="93" spans="1:19" s="38" customFormat="1" hidden="1" outlineLevel="1">
      <c r="A93" s="156">
        <f>'Year 2'!A93</f>
        <v>0</v>
      </c>
      <c r="B93" s="157">
        <f>'Year 2'!B93</f>
        <v>0</v>
      </c>
      <c r="C93" s="162">
        <f>'Year 2'!C93</f>
        <v>0</v>
      </c>
      <c r="D93" s="162">
        <f>'Year 2'!D93</f>
        <v>0</v>
      </c>
      <c r="E93" s="175">
        <f>'Year 2'!E93</f>
        <v>0</v>
      </c>
      <c r="F93" s="134">
        <f>'Year 2'!F93</f>
        <v>5</v>
      </c>
      <c r="G93" s="175">
        <f>'Year 2'!G93</f>
        <v>0.04</v>
      </c>
      <c r="H93" s="175">
        <f>'Year 2'!H93</f>
        <v>0.02</v>
      </c>
      <c r="I93" s="176"/>
      <c r="J93" s="64">
        <f t="shared" si="33"/>
        <v>0</v>
      </c>
      <c r="K93" s="63">
        <f t="shared" si="34"/>
        <v>0</v>
      </c>
      <c r="L93" s="177">
        <f t="shared" si="35"/>
        <v>0</v>
      </c>
      <c r="M93" s="177">
        <f t="shared" si="36"/>
        <v>0</v>
      </c>
      <c r="N93" s="178">
        <f t="shared" si="37"/>
        <v>0</v>
      </c>
      <c r="O93" s="41"/>
      <c r="P93" s="41"/>
      <c r="Q93" s="42"/>
      <c r="R93" s="43"/>
      <c r="S93" s="43"/>
    </row>
    <row r="94" spans="1:19" s="38" customFormat="1" hidden="1" outlineLevel="1">
      <c r="A94" s="156">
        <f>'Year 2'!A94</f>
        <v>0</v>
      </c>
      <c r="B94" s="157">
        <f>'Year 2'!B94</f>
        <v>0</v>
      </c>
      <c r="C94" s="162">
        <f>'Year 2'!C94</f>
        <v>0</v>
      </c>
      <c r="D94" s="162">
        <f>'Year 2'!D94</f>
        <v>0</v>
      </c>
      <c r="E94" s="175">
        <f>'Year 2'!E94</f>
        <v>0</v>
      </c>
      <c r="F94" s="134">
        <f>'Year 2'!F94</f>
        <v>5</v>
      </c>
      <c r="G94" s="175">
        <f>'Year 2'!G94</f>
        <v>0.04</v>
      </c>
      <c r="H94" s="175">
        <f>'Year 2'!H94</f>
        <v>0.02</v>
      </c>
      <c r="I94" s="176"/>
      <c r="J94" s="64">
        <f t="shared" si="33"/>
        <v>0</v>
      </c>
      <c r="K94" s="63">
        <f t="shared" si="34"/>
        <v>0</v>
      </c>
      <c r="L94" s="177">
        <f t="shared" si="35"/>
        <v>0</v>
      </c>
      <c r="M94" s="177">
        <f t="shared" si="36"/>
        <v>0</v>
      </c>
      <c r="N94" s="178">
        <f t="shared" si="37"/>
        <v>0</v>
      </c>
      <c r="O94" s="41"/>
      <c r="P94" s="41"/>
      <c r="Q94" s="42"/>
      <c r="R94" s="43"/>
      <c r="S94" s="43"/>
    </row>
    <row r="95" spans="1:19" s="38" customFormat="1" hidden="1" outlineLevel="1">
      <c r="A95" s="156">
        <f>'Year 2'!A95</f>
        <v>0</v>
      </c>
      <c r="B95" s="157">
        <f>'Year 2'!B95</f>
        <v>0</v>
      </c>
      <c r="C95" s="162">
        <f>'Year 2'!C95</f>
        <v>0</v>
      </c>
      <c r="D95" s="162">
        <f>'Year 2'!D95</f>
        <v>0</v>
      </c>
      <c r="E95" s="175">
        <f>'Year 2'!E95</f>
        <v>0</v>
      </c>
      <c r="F95" s="134">
        <f>'Year 2'!F95</f>
        <v>5</v>
      </c>
      <c r="G95" s="175">
        <f>'Year 2'!G95</f>
        <v>0.04</v>
      </c>
      <c r="H95" s="175">
        <f>'Year 2'!H95</f>
        <v>0.02</v>
      </c>
      <c r="I95" s="176"/>
      <c r="J95" s="64">
        <f t="shared" si="33"/>
        <v>0</v>
      </c>
      <c r="K95" s="63">
        <f t="shared" si="34"/>
        <v>0</v>
      </c>
      <c r="L95" s="177">
        <f t="shared" si="35"/>
        <v>0</v>
      </c>
      <c r="M95" s="177">
        <f t="shared" si="36"/>
        <v>0</v>
      </c>
      <c r="N95" s="178">
        <f t="shared" si="37"/>
        <v>0</v>
      </c>
      <c r="O95" s="41"/>
      <c r="P95" s="41"/>
      <c r="Q95" s="42"/>
      <c r="R95" s="43"/>
      <c r="S95" s="43"/>
    </row>
    <row r="96" spans="1:19" s="38" customFormat="1" hidden="1" outlineLevel="1">
      <c r="A96" s="156">
        <f>'Year 2'!A96</f>
        <v>0</v>
      </c>
      <c r="B96" s="157">
        <f>'Year 2'!B96</f>
        <v>0</v>
      </c>
      <c r="C96" s="162">
        <f>'Year 2'!C96</f>
        <v>0</v>
      </c>
      <c r="D96" s="162">
        <f>'Year 2'!D96</f>
        <v>0</v>
      </c>
      <c r="E96" s="175">
        <f>'Year 2'!E96</f>
        <v>0</v>
      </c>
      <c r="F96" s="134">
        <f>'Year 2'!F96</f>
        <v>5</v>
      </c>
      <c r="G96" s="175">
        <f>'Year 2'!G96</f>
        <v>0.04</v>
      </c>
      <c r="H96" s="175">
        <f>'Year 2'!H96</f>
        <v>0.02</v>
      </c>
      <c r="I96" s="176"/>
      <c r="J96" s="64">
        <f t="shared" si="33"/>
        <v>0</v>
      </c>
      <c r="K96" s="63">
        <f t="shared" si="34"/>
        <v>0</v>
      </c>
      <c r="L96" s="177">
        <f t="shared" si="35"/>
        <v>0</v>
      </c>
      <c r="M96" s="177">
        <f t="shared" si="36"/>
        <v>0</v>
      </c>
      <c r="N96" s="178">
        <f t="shared" si="37"/>
        <v>0</v>
      </c>
      <c r="O96" s="41"/>
      <c r="P96" s="41"/>
      <c r="Q96" s="42"/>
      <c r="R96" s="43"/>
      <c r="S96" s="43"/>
    </row>
    <row r="97" spans="1:19" s="38" customFormat="1" hidden="1" outlineLevel="1">
      <c r="A97" s="156">
        <f>'Year 2'!A97</f>
        <v>0</v>
      </c>
      <c r="B97" s="157">
        <f>'Year 2'!B97</f>
        <v>0</v>
      </c>
      <c r="C97" s="162">
        <f>'Year 2'!C97</f>
        <v>0</v>
      </c>
      <c r="D97" s="162">
        <f>'Year 2'!D97</f>
        <v>0</v>
      </c>
      <c r="E97" s="175">
        <f>'Year 2'!E97</f>
        <v>0</v>
      </c>
      <c r="F97" s="134">
        <f>'Year 2'!F97</f>
        <v>5</v>
      </c>
      <c r="G97" s="175">
        <f>'Year 2'!G97</f>
        <v>0.04</v>
      </c>
      <c r="H97" s="175">
        <f>'Year 2'!H97</f>
        <v>0.02</v>
      </c>
      <c r="I97" s="176"/>
      <c r="J97" s="64">
        <f t="shared" si="33"/>
        <v>0</v>
      </c>
      <c r="K97" s="63">
        <f t="shared" si="34"/>
        <v>0</v>
      </c>
      <c r="L97" s="177">
        <f t="shared" si="35"/>
        <v>0</v>
      </c>
      <c r="M97" s="177">
        <f t="shared" si="36"/>
        <v>0</v>
      </c>
      <c r="N97" s="178">
        <f t="shared" si="37"/>
        <v>0</v>
      </c>
      <c r="O97" s="41"/>
      <c r="P97" s="41"/>
      <c r="Q97" s="42"/>
      <c r="R97" s="43"/>
      <c r="S97" s="43"/>
    </row>
    <row r="98" spans="1:19" s="38" customFormat="1" hidden="1" outlineLevel="1">
      <c r="A98" s="156">
        <f>'Year 2'!A98</f>
        <v>0</v>
      </c>
      <c r="B98" s="157">
        <f>'Year 2'!B98</f>
        <v>0</v>
      </c>
      <c r="C98" s="162">
        <f>'Year 2'!C98</f>
        <v>0</v>
      </c>
      <c r="D98" s="162">
        <f>'Year 2'!D98</f>
        <v>0</v>
      </c>
      <c r="E98" s="175">
        <f>'Year 2'!E98</f>
        <v>0</v>
      </c>
      <c r="F98" s="134">
        <f>'Year 2'!F98</f>
        <v>5</v>
      </c>
      <c r="G98" s="175">
        <f>'Year 2'!G98</f>
        <v>0.04</v>
      </c>
      <c r="H98" s="175">
        <f>'Year 2'!H98</f>
        <v>0.02</v>
      </c>
      <c r="I98" s="176"/>
      <c r="J98" s="64">
        <f t="shared" si="33"/>
        <v>0</v>
      </c>
      <c r="K98" s="63">
        <f t="shared" si="34"/>
        <v>0</v>
      </c>
      <c r="L98" s="177">
        <f t="shared" si="35"/>
        <v>0</v>
      </c>
      <c r="M98" s="177">
        <f t="shared" si="36"/>
        <v>0</v>
      </c>
      <c r="N98" s="178">
        <f t="shared" si="37"/>
        <v>0</v>
      </c>
      <c r="O98" s="41"/>
      <c r="P98" s="41"/>
      <c r="Q98" s="42"/>
      <c r="R98" s="43"/>
      <c r="S98" s="43"/>
    </row>
    <row r="99" spans="1:19" s="38" customFormat="1" hidden="1" outlineLevel="1">
      <c r="A99" s="156">
        <f>'Year 2'!A99</f>
        <v>0</v>
      </c>
      <c r="B99" s="157">
        <f>'Year 2'!B99</f>
        <v>0</v>
      </c>
      <c r="C99" s="162">
        <f>'Year 2'!C99</f>
        <v>0</v>
      </c>
      <c r="D99" s="162">
        <f>'Year 2'!D99</f>
        <v>0</v>
      </c>
      <c r="E99" s="175">
        <f>'Year 2'!E99</f>
        <v>0</v>
      </c>
      <c r="F99" s="134">
        <f>'Year 2'!F99</f>
        <v>5</v>
      </c>
      <c r="G99" s="175">
        <f>'Year 2'!G99</f>
        <v>0.04</v>
      </c>
      <c r="H99" s="175">
        <f>'Year 2'!H99</f>
        <v>0.02</v>
      </c>
      <c r="I99" s="176"/>
      <c r="J99" s="64">
        <f t="shared" si="33"/>
        <v>0</v>
      </c>
      <c r="K99" s="63">
        <f t="shared" si="34"/>
        <v>0</v>
      </c>
      <c r="L99" s="177">
        <f t="shared" si="35"/>
        <v>0</v>
      </c>
      <c r="M99" s="177">
        <f t="shared" si="36"/>
        <v>0</v>
      </c>
      <c r="N99" s="178">
        <f t="shared" si="37"/>
        <v>0</v>
      </c>
      <c r="O99" s="41"/>
      <c r="P99" s="41"/>
      <c r="Q99" s="42"/>
      <c r="R99" s="43"/>
      <c r="S99" s="43"/>
    </row>
    <row r="100" spans="1:19" s="38" customFormat="1" collapsed="1">
      <c r="A100" s="179"/>
      <c r="B100" s="46"/>
      <c r="C100" s="46"/>
      <c r="D100" s="46"/>
      <c r="E100" s="47"/>
      <c r="F100" s="46"/>
      <c r="G100" s="9"/>
      <c r="H100" s="9"/>
      <c r="I100" s="8"/>
      <c r="J100" s="2" t="s">
        <v>106</v>
      </c>
      <c r="K100" s="2">
        <f>SUM(K88:K99)</f>
        <v>0</v>
      </c>
      <c r="L100" s="2">
        <f>SUM(L88:L99)</f>
        <v>0</v>
      </c>
      <c r="M100" s="2">
        <f>SUM(M88:M99)</f>
        <v>0</v>
      </c>
      <c r="N100" s="180">
        <f>SUM(N88:N99)</f>
        <v>0</v>
      </c>
      <c r="O100" s="41"/>
      <c r="P100" s="41"/>
      <c r="Q100" s="42"/>
      <c r="R100" s="43"/>
      <c r="S100" s="43"/>
    </row>
    <row r="101" spans="1:19" s="38" customFormat="1" ht="25.5">
      <c r="A101" s="171" t="s">
        <v>95</v>
      </c>
      <c r="B101" s="172" t="s">
        <v>96</v>
      </c>
      <c r="C101" s="169" t="s">
        <v>97</v>
      </c>
      <c r="D101" s="169" t="s">
        <v>98</v>
      </c>
      <c r="E101" s="169" t="s">
        <v>99</v>
      </c>
      <c r="F101" s="169" t="s">
        <v>100</v>
      </c>
      <c r="G101" s="169" t="s">
        <v>101</v>
      </c>
      <c r="H101" s="169" t="s">
        <v>102</v>
      </c>
      <c r="I101" s="182"/>
      <c r="J101" s="173" t="s">
        <v>56</v>
      </c>
      <c r="K101" s="173" t="s">
        <v>103</v>
      </c>
      <c r="L101" s="173" t="s">
        <v>104</v>
      </c>
      <c r="M101" s="173" t="s">
        <v>105</v>
      </c>
      <c r="N101" s="174" t="s">
        <v>40</v>
      </c>
      <c r="O101" s="41"/>
      <c r="P101" s="41"/>
      <c r="Q101" s="42"/>
      <c r="R101" s="43"/>
      <c r="S101" s="43"/>
    </row>
    <row r="102" spans="1:19" s="38" customFormat="1">
      <c r="A102" s="171"/>
      <c r="B102" s="172"/>
      <c r="C102" s="169"/>
      <c r="D102" s="169"/>
      <c r="E102" s="169"/>
      <c r="F102" s="169"/>
      <c r="G102" s="169"/>
      <c r="H102" s="169"/>
      <c r="I102" s="182"/>
      <c r="J102" s="173"/>
      <c r="K102" s="173"/>
      <c r="L102" s="173"/>
      <c r="M102" s="173"/>
      <c r="N102" s="174"/>
      <c r="O102" s="41"/>
      <c r="P102" s="41"/>
      <c r="Q102" s="42"/>
      <c r="R102" s="43"/>
      <c r="S102" s="43"/>
    </row>
    <row r="103" spans="1:19" s="40" customFormat="1">
      <c r="A103" s="171" t="s">
        <v>16</v>
      </c>
      <c r="B103" s="159"/>
      <c r="C103" s="159"/>
      <c r="D103" s="159"/>
      <c r="E103" s="159"/>
      <c r="F103" s="159"/>
      <c r="G103" s="172"/>
      <c r="H103" s="172"/>
      <c r="I103" s="172"/>
      <c r="J103" s="6"/>
      <c r="K103" s="6"/>
      <c r="L103" s="184">
        <f>SUM(L34,L49,L61,L73,L85,L100)</f>
        <v>0</v>
      </c>
      <c r="M103" s="184">
        <f>SUM(M34,M49,M61,M73,M85,M100)</f>
        <v>0</v>
      </c>
      <c r="N103" s="185">
        <f>SUM(N34,N49,N61,N73,N85,N100)</f>
        <v>0</v>
      </c>
      <c r="O103" s="49"/>
      <c r="P103" s="49"/>
      <c r="Q103" s="49"/>
      <c r="R103" s="38"/>
    </row>
    <row r="104" spans="1:19" s="40" customFormat="1">
      <c r="A104" s="186"/>
      <c r="B104" s="159"/>
      <c r="C104" s="159"/>
      <c r="D104" s="169"/>
      <c r="E104" s="159"/>
      <c r="F104" s="169"/>
      <c r="G104" s="172"/>
      <c r="H104" s="172"/>
      <c r="I104" s="172"/>
      <c r="J104" s="6"/>
      <c r="K104" s="6"/>
      <c r="L104" s="187"/>
      <c r="M104" s="187"/>
      <c r="N104" s="188"/>
      <c r="O104" s="49"/>
      <c r="P104" s="49"/>
      <c r="Q104" s="49"/>
      <c r="R104" s="38"/>
    </row>
    <row r="105" spans="1:19" s="38" customFormat="1">
      <c r="A105" s="186"/>
      <c r="B105" s="297" t="s">
        <v>114</v>
      </c>
      <c r="C105" s="298"/>
      <c r="D105" s="298"/>
      <c r="E105" s="189"/>
      <c r="F105" s="163" t="s">
        <v>265</v>
      </c>
      <c r="G105" s="95"/>
      <c r="H105" s="172"/>
      <c r="I105" s="172"/>
      <c r="J105" s="6"/>
      <c r="K105" s="172"/>
      <c r="L105" s="189" t="s">
        <v>118</v>
      </c>
      <c r="M105" s="95"/>
      <c r="N105" s="190"/>
    </row>
    <row r="106" spans="1:19" s="38" customFormat="1">
      <c r="A106" s="186"/>
      <c r="B106" s="191" t="s">
        <v>87</v>
      </c>
      <c r="C106" s="157" t="s">
        <v>119</v>
      </c>
      <c r="D106" s="134">
        <f>'Year 1'!D106</f>
        <v>23.2</v>
      </c>
      <c r="E106" s="95"/>
      <c r="F106" s="300"/>
      <c r="G106" s="301" t="s">
        <v>120</v>
      </c>
      <c r="H106" s="301" t="s">
        <v>121</v>
      </c>
      <c r="I106" s="301" t="s">
        <v>122</v>
      </c>
      <c r="J106" s="301" t="s">
        <v>123</v>
      </c>
      <c r="K106" s="134"/>
      <c r="L106" s="134" t="s">
        <v>124</v>
      </c>
      <c r="M106" s="134" t="s">
        <v>125</v>
      </c>
      <c r="N106" s="190"/>
    </row>
    <row r="107" spans="1:19" s="38" customFormat="1">
      <c r="A107" s="186"/>
      <c r="B107" s="191" t="s">
        <v>90</v>
      </c>
      <c r="C107" s="157" t="s">
        <v>126</v>
      </c>
      <c r="D107" s="134">
        <f>'Year 1'!D107</f>
        <v>37.299999999999997</v>
      </c>
      <c r="E107" s="95"/>
      <c r="F107" s="157" t="s">
        <v>87</v>
      </c>
      <c r="G107" s="191" t="s">
        <v>127</v>
      </c>
      <c r="H107" s="183">
        <f>'Year 1'!H107</f>
        <v>57312</v>
      </c>
      <c r="I107" s="183">
        <f>'Year 1'!I107</f>
        <v>98400</v>
      </c>
      <c r="J107" s="183">
        <f>'Year 1'!J107</f>
        <v>3123</v>
      </c>
      <c r="K107" s="134"/>
      <c r="L107" s="134" t="s">
        <v>128</v>
      </c>
      <c r="M107" s="162">
        <v>197300</v>
      </c>
      <c r="N107" s="190"/>
    </row>
    <row r="108" spans="1:19" s="38" customFormat="1">
      <c r="A108" s="186"/>
      <c r="B108" s="191" t="s">
        <v>129</v>
      </c>
      <c r="C108" s="157" t="s">
        <v>130</v>
      </c>
      <c r="D108" s="325">
        <f>'Year 1'!D108</f>
        <v>20.399999999999999</v>
      </c>
      <c r="E108" s="95"/>
      <c r="F108" s="157" t="s">
        <v>90</v>
      </c>
      <c r="G108" s="193" t="s">
        <v>131</v>
      </c>
      <c r="H108" s="183">
        <f>'Year 1'!H108</f>
        <v>61608</v>
      </c>
      <c r="I108" s="183">
        <f>'Year 1'!I108</f>
        <v>102696</v>
      </c>
      <c r="J108" s="183">
        <f>'Year 1'!J108</f>
        <v>3123</v>
      </c>
      <c r="K108" s="134"/>
      <c r="L108" s="134"/>
      <c r="M108" s="134"/>
      <c r="N108" s="190"/>
    </row>
    <row r="109" spans="1:19" s="38" customFormat="1">
      <c r="A109" s="186"/>
      <c r="B109" s="191" t="s">
        <v>132</v>
      </c>
      <c r="C109" s="157" t="s">
        <v>108</v>
      </c>
      <c r="D109" s="134">
        <f>'Year 1'!D109</f>
        <v>21.6</v>
      </c>
      <c r="E109" s="95"/>
      <c r="F109" s="157" t="s">
        <v>129</v>
      </c>
      <c r="G109" s="193" t="s">
        <v>133</v>
      </c>
      <c r="H109" s="183">
        <f>'Year 1'!H109</f>
        <v>66192</v>
      </c>
      <c r="I109" s="183">
        <f>'Year 1'!I109</f>
        <v>107280</v>
      </c>
      <c r="J109" s="183">
        <f>'Year 1'!J109</f>
        <v>3123</v>
      </c>
      <c r="K109" s="134"/>
      <c r="L109" s="194"/>
      <c r="M109" s="175"/>
      <c r="N109" s="190"/>
    </row>
    <row r="110" spans="1:19" s="38" customFormat="1">
      <c r="A110" s="186"/>
      <c r="B110" s="191" t="s">
        <v>135</v>
      </c>
      <c r="C110" s="157" t="s">
        <v>136</v>
      </c>
      <c r="D110" s="134">
        <f>'Year 1'!D110</f>
        <v>29.4</v>
      </c>
      <c r="E110" s="95"/>
      <c r="F110" s="191" t="s">
        <v>132</v>
      </c>
      <c r="G110" s="193" t="s">
        <v>137</v>
      </c>
      <c r="H110" s="183">
        <f>'Year 1'!H110</f>
        <v>61608</v>
      </c>
      <c r="I110" s="183">
        <f>'Year 1'!I110</f>
        <v>102696</v>
      </c>
      <c r="J110" s="183">
        <f>'Year 1'!J110</f>
        <v>2143.6666666666665</v>
      </c>
      <c r="K110" s="134"/>
      <c r="L110" s="134"/>
      <c r="M110" s="134"/>
      <c r="N110" s="190"/>
    </row>
    <row r="111" spans="1:19" s="38" customFormat="1">
      <c r="A111" s="186"/>
      <c r="B111" s="191" t="s">
        <v>138</v>
      </c>
      <c r="C111" s="160" t="s">
        <v>63</v>
      </c>
      <c r="D111" s="134">
        <v>15.2</v>
      </c>
      <c r="E111" s="134"/>
      <c r="F111" s="191" t="s">
        <v>135</v>
      </c>
      <c r="G111" s="193" t="s">
        <v>139</v>
      </c>
      <c r="H111" s="183">
        <f>'Year 1'!H111</f>
        <v>66192</v>
      </c>
      <c r="I111" s="183">
        <f>'Year 1'!I111</f>
        <v>107280</v>
      </c>
      <c r="J111" s="183">
        <f>'Year 1'!J111</f>
        <v>2143.6666666666665</v>
      </c>
      <c r="K111" s="134"/>
      <c r="L111" s="134"/>
      <c r="M111" s="134"/>
      <c r="N111" s="190"/>
    </row>
    <row r="112" spans="1:19" s="38" customFormat="1">
      <c r="A112" s="171"/>
      <c r="B112" s="95"/>
      <c r="C112" s="95"/>
      <c r="D112" s="95"/>
      <c r="E112" s="95"/>
      <c r="F112" s="169"/>
      <c r="G112" s="95"/>
      <c r="H112" s="95"/>
      <c r="I112" s="95"/>
      <c r="J112" s="95"/>
      <c r="K112" s="95"/>
      <c r="L112" s="95"/>
      <c r="M112" s="95"/>
      <c r="N112" s="190"/>
    </row>
    <row r="113" spans="1:14" s="38" customFormat="1">
      <c r="A113" s="309" t="s">
        <v>140</v>
      </c>
      <c r="B113" s="266"/>
      <c r="C113" s="266"/>
      <c r="D113" s="266"/>
      <c r="E113" s="266"/>
      <c r="F113" s="266"/>
      <c r="G113" s="266"/>
      <c r="H113" s="266"/>
      <c r="I113" s="266"/>
      <c r="J113" s="266"/>
      <c r="K113" s="266"/>
      <c r="L113" s="266"/>
      <c r="M113" s="266"/>
      <c r="N113" s="267"/>
    </row>
    <row r="114" spans="1:14" s="38" customFormat="1">
      <c r="A114" s="195"/>
      <c r="B114" s="95"/>
      <c r="C114" s="95"/>
      <c r="D114" s="95"/>
      <c r="E114" s="95"/>
      <c r="F114" s="95"/>
      <c r="G114" s="95"/>
      <c r="H114" s="95"/>
      <c r="I114" s="95"/>
      <c r="J114" s="95"/>
      <c r="K114" s="95"/>
      <c r="L114" s="95"/>
      <c r="M114" s="95"/>
      <c r="N114" s="190"/>
    </row>
    <row r="115" spans="1:14" s="40" customFormat="1">
      <c r="A115" s="196" t="s">
        <v>95</v>
      </c>
      <c r="B115" s="172" t="s">
        <v>141</v>
      </c>
      <c r="C115" s="172" t="s">
        <v>57</v>
      </c>
      <c r="D115" s="172" t="s">
        <v>142</v>
      </c>
      <c r="E115" s="172" t="s">
        <v>23</v>
      </c>
      <c r="F115" s="172" t="s">
        <v>143</v>
      </c>
      <c r="G115" s="172" t="s">
        <v>40</v>
      </c>
      <c r="H115" s="172"/>
      <c r="I115" s="172"/>
      <c r="J115" s="172"/>
      <c r="K115" s="172"/>
      <c r="L115" s="172"/>
      <c r="M115" s="172"/>
      <c r="N115" s="197"/>
    </row>
    <row r="116" spans="1:14" s="38" customFormat="1">
      <c r="A116" s="156">
        <f>'Year 2'!A116</f>
        <v>0</v>
      </c>
      <c r="B116" s="134">
        <f>'Year 2'!B116</f>
        <v>0</v>
      </c>
      <c r="C116" s="162">
        <f>'Year 2'!C116</f>
        <v>0</v>
      </c>
      <c r="D116" s="198">
        <f>B116*C116</f>
        <v>0</v>
      </c>
      <c r="E116" s="162">
        <f>'Year 2'!E116</f>
        <v>0</v>
      </c>
      <c r="F116" s="162">
        <f>'Year 2'!F116</f>
        <v>0</v>
      </c>
      <c r="G116" s="198">
        <f>SUM(D116:F116)</f>
        <v>0</v>
      </c>
      <c r="H116" s="198"/>
      <c r="I116" s="198"/>
      <c r="J116" s="198"/>
      <c r="K116" s="95"/>
      <c r="L116" s="95"/>
      <c r="M116" s="95"/>
      <c r="N116" s="190"/>
    </row>
    <row r="117" spans="1:14" s="38" customFormat="1">
      <c r="A117" s="156">
        <f>'Year 2'!A117</f>
        <v>0</v>
      </c>
      <c r="B117" s="134">
        <f>'Year 2'!B117</f>
        <v>0</v>
      </c>
      <c r="C117" s="162">
        <f>'Year 2'!C117</f>
        <v>0</v>
      </c>
      <c r="D117" s="198">
        <f>B117*C117</f>
        <v>0</v>
      </c>
      <c r="E117" s="162">
        <f>'Year 2'!E117</f>
        <v>0</v>
      </c>
      <c r="F117" s="162">
        <f>'Year 2'!F117</f>
        <v>0</v>
      </c>
      <c r="G117" s="198">
        <f>SUM(D117:F117)</f>
        <v>0</v>
      </c>
      <c r="H117" s="198"/>
      <c r="I117" s="198"/>
      <c r="J117" s="198"/>
      <c r="K117" s="95"/>
      <c r="L117" s="95"/>
      <c r="M117" s="95"/>
      <c r="N117" s="190"/>
    </row>
    <row r="118" spans="1:14" s="38" customFormat="1">
      <c r="A118" s="156">
        <f>'Year 2'!A118</f>
        <v>0</v>
      </c>
      <c r="B118" s="134">
        <f>'Year 2'!B118</f>
        <v>0</v>
      </c>
      <c r="C118" s="162">
        <f>'Year 2'!C118</f>
        <v>0</v>
      </c>
      <c r="D118" s="198">
        <f>B118*C118</f>
        <v>0</v>
      </c>
      <c r="E118" s="162">
        <f>'Year 2'!E118</f>
        <v>0</v>
      </c>
      <c r="F118" s="162">
        <f>'Year 2'!F118</f>
        <v>0</v>
      </c>
      <c r="G118" s="198">
        <f>SUM(D118:F118)</f>
        <v>0</v>
      </c>
      <c r="H118" s="198"/>
      <c r="I118" s="198"/>
      <c r="J118" s="198"/>
      <c r="K118" s="95"/>
      <c r="L118" s="95"/>
      <c r="M118" s="95"/>
      <c r="N118" s="190"/>
    </row>
    <row r="119" spans="1:14" s="38" customFormat="1">
      <c r="A119" s="179" t="s">
        <v>39</v>
      </c>
      <c r="B119" s="134"/>
      <c r="C119" s="34"/>
      <c r="D119" s="198">
        <f>B119*C119</f>
        <v>0</v>
      </c>
      <c r="E119" s="34"/>
      <c r="F119" s="199" t="s">
        <v>106</v>
      </c>
      <c r="G119" s="200">
        <f>SUM(G116:G118)</f>
        <v>0</v>
      </c>
      <c r="H119" s="198"/>
      <c r="I119" s="198"/>
      <c r="J119" s="198"/>
      <c r="K119" s="95"/>
      <c r="L119" s="95"/>
      <c r="M119" s="95"/>
      <c r="N119" s="190"/>
    </row>
    <row r="120" spans="1:14" s="38" customFormat="1">
      <c r="A120" s="303"/>
      <c r="B120" s="46"/>
      <c r="C120" s="35"/>
      <c r="D120" s="50"/>
      <c r="E120" s="35"/>
      <c r="F120" s="35"/>
      <c r="G120" s="50"/>
      <c r="H120" s="198"/>
      <c r="I120" s="198"/>
      <c r="J120" s="198"/>
      <c r="K120" s="95"/>
      <c r="L120" s="95"/>
      <c r="M120" s="95"/>
      <c r="N120" s="190"/>
    </row>
    <row r="121" spans="1:14" s="38" customFormat="1">
      <c r="A121" s="181" t="s">
        <v>144</v>
      </c>
      <c r="B121" s="134"/>
      <c r="C121" s="34"/>
      <c r="D121" s="201" t="s">
        <v>145</v>
      </c>
      <c r="E121" s="202" t="s">
        <v>146</v>
      </c>
      <c r="F121" s="34"/>
      <c r="G121" s="200" t="s">
        <v>147</v>
      </c>
      <c r="H121" s="198"/>
      <c r="I121" s="198"/>
      <c r="J121" s="198"/>
      <c r="K121" s="95"/>
      <c r="L121" s="95"/>
      <c r="M121" s="95"/>
      <c r="N121" s="190"/>
    </row>
    <row r="122" spans="1:14" s="38" customFormat="1">
      <c r="A122" s="156">
        <f>'Year 2'!A122</f>
        <v>0</v>
      </c>
      <c r="B122" s="134">
        <f>'Year 2'!B122</f>
        <v>0</v>
      </c>
      <c r="C122" s="134">
        <f>'Year 2'!C122</f>
        <v>0</v>
      </c>
      <c r="D122" s="162">
        <f>'Year 2'!D122</f>
        <v>0</v>
      </c>
      <c r="E122" s="162">
        <f>'Year 2'!E122</f>
        <v>0</v>
      </c>
      <c r="F122" s="34"/>
      <c r="G122" s="198">
        <f>D122*E122</f>
        <v>0</v>
      </c>
      <c r="H122" s="198"/>
      <c r="I122" s="198"/>
      <c r="J122" s="198"/>
      <c r="K122" s="95"/>
      <c r="L122" s="95"/>
      <c r="M122" s="95"/>
      <c r="N122" s="190"/>
    </row>
    <row r="123" spans="1:14" s="38" customFormat="1">
      <c r="A123" s="156">
        <f>'Year 2'!A123</f>
        <v>0</v>
      </c>
      <c r="B123" s="134">
        <f>'Year 2'!B123</f>
        <v>0</v>
      </c>
      <c r="C123" s="134">
        <f>'Year 2'!C123</f>
        <v>0</v>
      </c>
      <c r="D123" s="162">
        <f>'Year 2'!D123</f>
        <v>0</v>
      </c>
      <c r="E123" s="162">
        <f>'Year 2'!E123</f>
        <v>0</v>
      </c>
      <c r="F123" s="34"/>
      <c r="G123" s="198">
        <f>D123*E123</f>
        <v>0</v>
      </c>
      <c r="H123" s="198"/>
      <c r="I123" s="198"/>
      <c r="J123" s="198"/>
      <c r="K123" s="95"/>
      <c r="L123" s="95"/>
      <c r="M123" s="95"/>
      <c r="N123" s="190"/>
    </row>
    <row r="124" spans="1:14" s="38" customFormat="1">
      <c r="A124" s="156">
        <f>'Year 2'!A124</f>
        <v>0</v>
      </c>
      <c r="B124" s="134">
        <f>'Year 2'!B124</f>
        <v>0</v>
      </c>
      <c r="C124" s="134">
        <f>'Year 2'!C124</f>
        <v>0</v>
      </c>
      <c r="D124" s="162">
        <f>'Year 2'!D124</f>
        <v>0</v>
      </c>
      <c r="E124" s="162">
        <f>'Year 2'!E124</f>
        <v>0</v>
      </c>
      <c r="F124" s="34"/>
      <c r="G124" s="198">
        <f>D124*E124</f>
        <v>0</v>
      </c>
      <c r="H124" s="198"/>
      <c r="I124" s="198"/>
      <c r="J124" s="198"/>
      <c r="K124" s="95"/>
      <c r="L124" s="95"/>
      <c r="M124" s="95"/>
      <c r="N124" s="190"/>
    </row>
    <row r="125" spans="1:14" s="38" customFormat="1">
      <c r="A125" s="179">
        <f>'Year 2'!A125</f>
        <v>0</v>
      </c>
      <c r="B125" s="134">
        <f>'Year 2'!B125</f>
        <v>0</v>
      </c>
      <c r="C125" s="134">
        <f>'Year 2'!C125</f>
        <v>0</v>
      </c>
      <c r="D125" s="134">
        <f>'Year 2'!D125</f>
        <v>0</v>
      </c>
      <c r="E125" s="134">
        <f>'Year 2'!E125</f>
        <v>0</v>
      </c>
      <c r="F125" s="34"/>
      <c r="G125" s="198"/>
      <c r="H125" s="198"/>
      <c r="I125" s="198"/>
      <c r="J125" s="198"/>
      <c r="K125" s="95"/>
      <c r="L125" s="95"/>
      <c r="M125" s="95"/>
      <c r="N125" s="190"/>
    </row>
    <row r="126" spans="1:14" s="40" customFormat="1">
      <c r="A126" s="171" t="s">
        <v>16</v>
      </c>
      <c r="B126" s="203"/>
      <c r="C126" s="203"/>
      <c r="D126" s="203"/>
      <c r="E126" s="203"/>
      <c r="F126" s="203" t="s">
        <v>148</v>
      </c>
      <c r="G126" s="200">
        <f>SUM(G122:G125)</f>
        <v>0</v>
      </c>
      <c r="H126" s="172"/>
      <c r="I126" s="172"/>
      <c r="J126" s="204"/>
      <c r="K126" s="172"/>
      <c r="L126" s="172"/>
      <c r="M126" s="295" t="s">
        <v>20</v>
      </c>
      <c r="N126" s="205">
        <f>SUM(G119,G126)</f>
        <v>0</v>
      </c>
    </row>
    <row r="127" spans="1:14" s="38" customFormat="1">
      <c r="A127" s="195"/>
      <c r="B127" s="95"/>
      <c r="C127" s="95"/>
      <c r="D127" s="95"/>
      <c r="E127" s="95"/>
      <c r="F127" s="95"/>
      <c r="G127" s="95"/>
      <c r="H127" s="95"/>
      <c r="I127" s="95"/>
      <c r="J127" s="95"/>
      <c r="K127" s="95"/>
      <c r="L127" s="95"/>
      <c r="M127" s="95"/>
      <c r="N127" s="190"/>
    </row>
    <row r="128" spans="1:14" s="40" customFormat="1">
      <c r="A128" s="310" t="s">
        <v>149</v>
      </c>
      <c r="B128" s="263"/>
      <c r="C128" s="263"/>
      <c r="D128" s="263"/>
      <c r="E128" s="263"/>
      <c r="F128" s="263"/>
      <c r="G128" s="263"/>
      <c r="H128" s="263"/>
      <c r="I128" s="263"/>
      <c r="J128" s="263"/>
      <c r="K128" s="263"/>
      <c r="L128" s="263"/>
      <c r="M128" s="263"/>
      <c r="N128" s="265"/>
    </row>
    <row r="129" spans="1:14" s="40" customFormat="1">
      <c r="A129" s="171"/>
      <c r="B129" s="172"/>
      <c r="C129" s="172"/>
      <c r="D129" s="172"/>
      <c r="E129" s="172"/>
      <c r="F129" s="172"/>
      <c r="G129" s="172"/>
      <c r="H129" s="172"/>
      <c r="I129" s="172"/>
      <c r="J129" s="172"/>
      <c r="K129" s="172"/>
      <c r="L129" s="172"/>
      <c r="M129" s="172"/>
      <c r="N129" s="197"/>
    </row>
    <row r="130" spans="1:14" s="40" customFormat="1">
      <c r="A130" s="171" t="s">
        <v>150</v>
      </c>
      <c r="B130" s="51" t="s">
        <v>146</v>
      </c>
      <c r="C130" s="159"/>
      <c r="D130" s="172" t="s">
        <v>150</v>
      </c>
      <c r="E130" s="51" t="s">
        <v>146</v>
      </c>
      <c r="F130" s="159"/>
      <c r="G130" s="189" t="s">
        <v>151</v>
      </c>
      <c r="H130" s="172"/>
      <c r="I130" s="172"/>
      <c r="J130" s="189"/>
      <c r="K130" s="159"/>
      <c r="L130" s="159"/>
      <c r="M130" s="159"/>
      <c r="N130" s="170"/>
    </row>
    <row r="131" spans="1:14" s="40" customFormat="1">
      <c r="A131" s="196" t="s">
        <v>152</v>
      </c>
      <c r="B131" s="68">
        <f>'Year 2'!B131</f>
        <v>0</v>
      </c>
      <c r="C131" s="159"/>
      <c r="D131" s="134" t="s">
        <v>153</v>
      </c>
      <c r="E131" s="68">
        <f>'Year 2'!E131</f>
        <v>0</v>
      </c>
      <c r="F131" s="159"/>
      <c r="G131" s="189"/>
      <c r="H131" s="172"/>
      <c r="I131" s="172"/>
      <c r="J131" s="189"/>
      <c r="K131" s="159"/>
      <c r="L131" s="159"/>
      <c r="M131" s="159"/>
      <c r="N131" s="170"/>
    </row>
    <row r="132" spans="1:14" s="38" customFormat="1">
      <c r="A132" s="195" t="s">
        <v>154</v>
      </c>
      <c r="B132" s="68">
        <f>'Year 2'!B132</f>
        <v>0</v>
      </c>
      <c r="C132" s="157"/>
      <c r="D132" s="134" t="s">
        <v>155</v>
      </c>
      <c r="E132" s="68">
        <f>'Year 2'!E132</f>
        <v>0</v>
      </c>
      <c r="F132" s="157"/>
      <c r="G132" s="172" t="s">
        <v>150</v>
      </c>
      <c r="H132" s="172" t="s">
        <v>146</v>
      </c>
      <c r="I132" s="95"/>
      <c r="J132" s="172"/>
      <c r="K132" s="134"/>
      <c r="L132" s="134"/>
      <c r="M132" s="134"/>
      <c r="N132" s="206"/>
    </row>
    <row r="133" spans="1:14" s="38" customFormat="1">
      <c r="A133" s="195" t="s">
        <v>156</v>
      </c>
      <c r="B133" s="68">
        <f>'Year 2'!B133</f>
        <v>0</v>
      </c>
      <c r="C133" s="157"/>
      <c r="D133" s="134" t="s">
        <v>157</v>
      </c>
      <c r="E133" s="68">
        <f>'Year 2'!E133</f>
        <v>0</v>
      </c>
      <c r="F133" s="157"/>
      <c r="G133" s="134" t="s">
        <v>158</v>
      </c>
      <c r="H133" s="162">
        <f>'Year 2'!H133</f>
        <v>0</v>
      </c>
      <c r="I133" s="95"/>
      <c r="J133" s="95"/>
      <c r="K133" s="134"/>
      <c r="L133" s="134"/>
      <c r="M133" s="134"/>
      <c r="N133" s="206"/>
    </row>
    <row r="134" spans="1:14" s="38" customFormat="1">
      <c r="A134" s="195" t="s">
        <v>35</v>
      </c>
      <c r="B134" s="68">
        <f>'Year 2'!B134</f>
        <v>0</v>
      </c>
      <c r="C134" s="157"/>
      <c r="D134" s="134" t="s">
        <v>159</v>
      </c>
      <c r="E134" s="68">
        <f>'Year 2'!E134</f>
        <v>0</v>
      </c>
      <c r="F134" s="157"/>
      <c r="G134" s="134">
        <f>'Year 2'!G134</f>
        <v>0</v>
      </c>
      <c r="H134" s="162">
        <f>'Year 2'!H134</f>
        <v>0</v>
      </c>
      <c r="I134" s="95"/>
      <c r="J134" s="95"/>
      <c r="K134" s="134"/>
      <c r="L134" s="134"/>
      <c r="M134" s="134"/>
      <c r="N134" s="206"/>
    </row>
    <row r="135" spans="1:14" s="38" customFormat="1">
      <c r="A135" s="196" t="s">
        <v>160</v>
      </c>
      <c r="B135" s="68">
        <f>'Year 2'!B135</f>
        <v>0</v>
      </c>
      <c r="C135" s="157"/>
      <c r="D135" s="134" t="s">
        <v>161</v>
      </c>
      <c r="E135" s="68">
        <f>'Year 2'!E135</f>
        <v>0</v>
      </c>
      <c r="F135" s="157"/>
      <c r="G135" s="134">
        <f>'Year 2'!G135</f>
        <v>0</v>
      </c>
      <c r="H135" s="162">
        <f>'Year 2'!H135</f>
        <v>0</v>
      </c>
      <c r="I135" s="95"/>
      <c r="J135" s="95"/>
      <c r="K135" s="134"/>
      <c r="L135" s="134"/>
      <c r="M135" s="134"/>
      <c r="N135" s="206"/>
    </row>
    <row r="136" spans="1:14" s="38" customFormat="1">
      <c r="A136" s="179" t="s">
        <v>162</v>
      </c>
      <c r="B136" s="68">
        <f>'Year 2'!B136</f>
        <v>0</v>
      </c>
      <c r="C136" s="157"/>
      <c r="D136" s="134" t="s">
        <v>163</v>
      </c>
      <c r="E136" s="68">
        <f>'Year 2'!E136</f>
        <v>0</v>
      </c>
      <c r="F136" s="157"/>
      <c r="G136" s="134">
        <f>'Year 2'!G136</f>
        <v>0</v>
      </c>
      <c r="H136" s="162">
        <f>'Year 2'!H136</f>
        <v>0</v>
      </c>
      <c r="I136" s="95"/>
      <c r="J136" s="134"/>
      <c r="K136" s="134"/>
      <c r="L136" s="134"/>
      <c r="M136" s="134"/>
      <c r="N136" s="206"/>
    </row>
    <row r="137" spans="1:14" s="38" customFormat="1">
      <c r="A137" s="195" t="s">
        <v>164</v>
      </c>
      <c r="B137" s="68">
        <f>'Year 2'!B137</f>
        <v>0</v>
      </c>
      <c r="C137" s="157"/>
      <c r="D137" s="134" t="s">
        <v>165</v>
      </c>
      <c r="E137" s="68">
        <f>'Year 2'!E137</f>
        <v>0</v>
      </c>
      <c r="F137" s="157"/>
      <c r="G137" s="134">
        <f>'Year 2'!G137</f>
        <v>0</v>
      </c>
      <c r="H137" s="162">
        <f>'Year 2'!H137</f>
        <v>0</v>
      </c>
      <c r="I137" s="95"/>
      <c r="J137" s="134"/>
      <c r="K137" s="134"/>
      <c r="L137" s="134"/>
      <c r="M137" s="134"/>
      <c r="N137" s="206"/>
    </row>
    <row r="138" spans="1:14" s="38" customFormat="1">
      <c r="A138" s="195" t="s">
        <v>166</v>
      </c>
      <c r="B138" s="68">
        <f>'Year 2'!B138</f>
        <v>0</v>
      </c>
      <c r="C138" s="157"/>
      <c r="D138" s="134" t="s">
        <v>167</v>
      </c>
      <c r="E138" s="68">
        <f>'Year 2'!E138</f>
        <v>0</v>
      </c>
      <c r="F138" s="157"/>
      <c r="G138" s="134">
        <f>'Year 2'!G138</f>
        <v>0</v>
      </c>
      <c r="H138" s="162">
        <f>'Year 2'!H138</f>
        <v>0</v>
      </c>
      <c r="I138" s="95"/>
      <c r="J138" s="134"/>
      <c r="K138" s="134"/>
      <c r="L138" s="134"/>
      <c r="M138" s="134"/>
      <c r="N138" s="206"/>
    </row>
    <row r="139" spans="1:14" s="38" customFormat="1">
      <c r="A139" s="196" t="s">
        <v>168</v>
      </c>
      <c r="B139" s="68">
        <f>'Year 2'!B139</f>
        <v>0</v>
      </c>
      <c r="C139" s="157"/>
      <c r="D139" s="194" t="s">
        <v>169</v>
      </c>
      <c r="E139" s="68">
        <f>'Year 2'!E139</f>
        <v>0</v>
      </c>
      <c r="F139" s="157"/>
      <c r="G139" s="134">
        <f>'Year 2'!G139</f>
        <v>0</v>
      </c>
      <c r="H139" s="162">
        <f>'Year 2'!H139</f>
        <v>0</v>
      </c>
      <c r="I139" s="95"/>
      <c r="J139" s="134"/>
      <c r="K139" s="134"/>
      <c r="L139" s="134"/>
      <c r="M139" s="134"/>
      <c r="N139" s="206"/>
    </row>
    <row r="140" spans="1:14" s="38" customFormat="1">
      <c r="A140" s="195" t="s">
        <v>170</v>
      </c>
      <c r="B140" s="68">
        <f>'Year 2'!B140</f>
        <v>0</v>
      </c>
      <c r="C140" s="157"/>
      <c r="D140" s="134"/>
      <c r="E140" s="68">
        <f>'Year 2'!E140</f>
        <v>0</v>
      </c>
      <c r="F140" s="157"/>
      <c r="G140" s="134">
        <f>'Year 2'!G140</f>
        <v>0</v>
      </c>
      <c r="H140" s="162">
        <f>'Year 2'!H140</f>
        <v>0</v>
      </c>
      <c r="I140" s="95"/>
      <c r="J140" s="134"/>
      <c r="K140" s="134"/>
      <c r="L140" s="134"/>
      <c r="M140" s="134"/>
      <c r="N140" s="206"/>
    </row>
    <row r="141" spans="1:14" s="38" customFormat="1">
      <c r="A141" s="179" t="s">
        <v>171</v>
      </c>
      <c r="B141" s="68">
        <f>'Year 2'!B141</f>
        <v>0</v>
      </c>
      <c r="C141" s="157"/>
      <c r="D141" s="134"/>
      <c r="E141" s="68">
        <f>'Year 2'!E141</f>
        <v>0</v>
      </c>
      <c r="F141" s="157"/>
      <c r="G141" s="134">
        <f>'Year 2'!G141</f>
        <v>0</v>
      </c>
      <c r="H141" s="162">
        <f>'Year 2'!H141</f>
        <v>0</v>
      </c>
      <c r="I141" s="95"/>
      <c r="J141" s="134"/>
      <c r="K141" s="134"/>
      <c r="L141" s="134"/>
      <c r="M141" s="134"/>
      <c r="N141" s="206"/>
    </row>
    <row r="142" spans="1:14" s="38" customFormat="1">
      <c r="A142" s="195"/>
      <c r="B142" s="34"/>
      <c r="C142" s="157"/>
      <c r="D142" s="95"/>
      <c r="E142" s="95"/>
      <c r="F142" s="95"/>
      <c r="G142" s="95"/>
      <c r="H142" s="95"/>
      <c r="I142" s="95"/>
      <c r="J142" s="95"/>
      <c r="K142" s="95"/>
      <c r="L142" s="95"/>
      <c r="M142" s="134"/>
      <c r="N142" s="206"/>
    </row>
    <row r="143" spans="1:14" s="40" customFormat="1">
      <c r="A143" s="171" t="s">
        <v>16</v>
      </c>
      <c r="B143" s="203"/>
      <c r="C143" s="203"/>
      <c r="D143" s="203"/>
      <c r="E143" s="203"/>
      <c r="F143" s="203"/>
      <c r="G143" s="172"/>
      <c r="H143" s="172"/>
      <c r="I143" s="172"/>
      <c r="J143" s="172"/>
      <c r="K143" s="159"/>
      <c r="L143" s="159"/>
      <c r="M143" s="296" t="s">
        <v>22</v>
      </c>
      <c r="N143" s="205">
        <f>SUM(B131:B142,E131:E142,H133:H142)</f>
        <v>0</v>
      </c>
    </row>
    <row r="144" spans="1:14" s="40" customFormat="1">
      <c r="A144" s="171"/>
      <c r="B144" s="159"/>
      <c r="C144" s="159"/>
      <c r="D144" s="159"/>
      <c r="E144" s="159"/>
      <c r="F144" s="159"/>
      <c r="G144" s="172"/>
      <c r="H144" s="172"/>
      <c r="I144" s="172"/>
      <c r="J144" s="172"/>
      <c r="K144" s="159"/>
      <c r="L144" s="159"/>
      <c r="M144" s="159"/>
      <c r="N144" s="170"/>
    </row>
    <row r="145" spans="1:14" s="40" customFormat="1">
      <c r="A145" s="310" t="s">
        <v>172</v>
      </c>
      <c r="B145" s="263"/>
      <c r="C145" s="263"/>
      <c r="D145" s="263"/>
      <c r="E145" s="263"/>
      <c r="F145" s="263"/>
      <c r="G145" s="263"/>
      <c r="H145" s="263"/>
      <c r="I145" s="263"/>
      <c r="J145" s="263"/>
      <c r="K145" s="264"/>
      <c r="L145" s="264"/>
      <c r="M145" s="264"/>
      <c r="N145" s="268"/>
    </row>
    <row r="146" spans="1:14" s="40" customFormat="1">
      <c r="A146" s="171"/>
      <c r="B146" s="172"/>
      <c r="C146" s="172"/>
      <c r="D146" s="172"/>
      <c r="E146" s="172"/>
      <c r="F146" s="172"/>
      <c r="G146" s="172"/>
      <c r="H146" s="172"/>
      <c r="I146" s="172"/>
      <c r="J146" s="172"/>
      <c r="K146" s="172"/>
      <c r="L146" s="172"/>
      <c r="M146" s="172"/>
      <c r="N146" s="197"/>
    </row>
    <row r="147" spans="1:14" s="40" customFormat="1" ht="25.5">
      <c r="A147" s="171" t="s">
        <v>95</v>
      </c>
      <c r="B147" s="172" t="s">
        <v>173</v>
      </c>
      <c r="C147" s="172" t="s">
        <v>174</v>
      </c>
      <c r="D147" s="207" t="s">
        <v>175</v>
      </c>
      <c r="E147" s="169" t="s">
        <v>176</v>
      </c>
      <c r="F147" s="207" t="s">
        <v>177</v>
      </c>
      <c r="G147" s="169" t="s">
        <v>178</v>
      </c>
      <c r="H147" s="207" t="s">
        <v>179</v>
      </c>
      <c r="I147" s="172" t="s">
        <v>40</v>
      </c>
      <c r="J147" s="172"/>
      <c r="K147" s="172"/>
      <c r="L147" s="172"/>
      <c r="M147" s="172"/>
      <c r="N147" s="197"/>
    </row>
    <row r="148" spans="1:14" s="40" customFormat="1">
      <c r="A148" s="171"/>
      <c r="B148" s="172"/>
      <c r="C148" s="172"/>
      <c r="D148" s="207"/>
      <c r="E148" s="169"/>
      <c r="F148" s="207"/>
      <c r="G148" s="183"/>
      <c r="H148" s="208"/>
      <c r="I148" s="172"/>
      <c r="J148" s="172"/>
      <c r="K148" s="172"/>
      <c r="L148" s="172"/>
      <c r="M148" s="172"/>
      <c r="N148" s="197"/>
    </row>
    <row r="149" spans="1:14" s="38" customFormat="1">
      <c r="A149" s="181" t="s">
        <v>61</v>
      </c>
      <c r="B149" s="172"/>
      <c r="C149" s="172"/>
      <c r="D149" s="172"/>
      <c r="E149" s="169"/>
      <c r="F149" s="172"/>
      <c r="G149" s="183"/>
      <c r="H149" s="159"/>
      <c r="I149" s="172"/>
      <c r="J149" s="159"/>
      <c r="K149" s="159"/>
      <c r="L149" s="159"/>
      <c r="M149" s="172"/>
      <c r="N149" s="206"/>
    </row>
    <row r="150" spans="1:14" s="38" customFormat="1">
      <c r="A150" s="156">
        <f>'Year 2'!A150</f>
        <v>0</v>
      </c>
      <c r="B150" s="157">
        <f>'Year 2'!B150</f>
        <v>0</v>
      </c>
      <c r="C150" s="134">
        <f>'Year 2'!C150</f>
        <v>0</v>
      </c>
      <c r="D150" s="162">
        <f>'Year 2'!D150</f>
        <v>0</v>
      </c>
      <c r="E150" s="162">
        <f>'Year 2'!E150</f>
        <v>0</v>
      </c>
      <c r="F150" s="134">
        <f>'Year 2'!F150</f>
        <v>0</v>
      </c>
      <c r="G150" s="209">
        <f>E150*F150</f>
        <v>0</v>
      </c>
      <c r="H150" s="162">
        <f>'Year 2'!H150</f>
        <v>0</v>
      </c>
      <c r="I150" s="198">
        <f>(D150+G150+H150)*C150</f>
        <v>0</v>
      </c>
      <c r="J150" s="66"/>
      <c r="K150" s="66"/>
      <c r="L150" s="66"/>
      <c r="M150" s="95"/>
      <c r="N150" s="206"/>
    </row>
    <row r="151" spans="1:14" s="38" customFormat="1">
      <c r="A151" s="156">
        <f>'Year 2'!A151</f>
        <v>0</v>
      </c>
      <c r="B151" s="157">
        <f>'Year 2'!B151</f>
        <v>0</v>
      </c>
      <c r="C151" s="134">
        <f>'Year 2'!C151</f>
        <v>0</v>
      </c>
      <c r="D151" s="162">
        <f>'Year 2'!D151</f>
        <v>0</v>
      </c>
      <c r="E151" s="162">
        <f>'Year 2'!E151</f>
        <v>0</v>
      </c>
      <c r="F151" s="134">
        <f>'Year 2'!F151</f>
        <v>0</v>
      </c>
      <c r="G151" s="209">
        <f>E151*F151</f>
        <v>0</v>
      </c>
      <c r="H151" s="162">
        <f>'Year 2'!H151</f>
        <v>0</v>
      </c>
      <c r="I151" s="198">
        <f t="shared" ref="I151:I158" si="38">(D151+G151+H151)*C151</f>
        <v>0</v>
      </c>
      <c r="J151" s="66"/>
      <c r="K151" s="66"/>
      <c r="L151" s="66"/>
      <c r="M151" s="95"/>
      <c r="N151" s="206"/>
    </row>
    <row r="152" spans="1:14" s="38" customFormat="1">
      <c r="A152" s="156">
        <f>'Year 2'!A152</f>
        <v>0</v>
      </c>
      <c r="B152" s="157">
        <f>'Year 2'!B152</f>
        <v>0</v>
      </c>
      <c r="C152" s="134">
        <f>'Year 2'!C152</f>
        <v>0</v>
      </c>
      <c r="D152" s="162">
        <f>'Year 2'!D152</f>
        <v>0</v>
      </c>
      <c r="E152" s="162">
        <f>'Year 2'!E152</f>
        <v>0</v>
      </c>
      <c r="F152" s="134">
        <f>'Year 2'!F152</f>
        <v>0</v>
      </c>
      <c r="G152" s="209">
        <f>E152*F152</f>
        <v>0</v>
      </c>
      <c r="H152" s="162">
        <f>'Year 2'!H152</f>
        <v>0</v>
      </c>
      <c r="I152" s="198">
        <f t="shared" si="38"/>
        <v>0</v>
      </c>
      <c r="J152" s="66"/>
      <c r="K152" s="66"/>
      <c r="L152" s="66"/>
      <c r="M152" s="95"/>
      <c r="N152" s="206"/>
    </row>
    <row r="153" spans="1:14" s="38" customFormat="1">
      <c r="A153" s="303"/>
      <c r="B153" s="35"/>
      <c r="C153" s="35"/>
      <c r="D153" s="35"/>
      <c r="E153" s="33" t="s">
        <v>180</v>
      </c>
      <c r="F153" s="33"/>
      <c r="G153" s="35"/>
      <c r="H153" s="35"/>
      <c r="I153" s="36">
        <f>SUM(I150:I152)</f>
        <v>0</v>
      </c>
      <c r="J153" s="66"/>
      <c r="K153" s="66"/>
      <c r="L153" s="66"/>
      <c r="M153" s="95"/>
      <c r="N153" s="206"/>
    </row>
    <row r="154" spans="1:14" s="38" customFormat="1">
      <c r="A154" s="181" t="s">
        <v>181</v>
      </c>
      <c r="B154" s="163"/>
      <c r="C154" s="34"/>
      <c r="D154" s="34"/>
      <c r="E154" s="34"/>
      <c r="F154" s="34"/>
      <c r="G154" s="239">
        <f>E154*F154</f>
        <v>0</v>
      </c>
      <c r="H154" s="34"/>
      <c r="I154" s="198">
        <f t="shared" si="38"/>
        <v>0</v>
      </c>
      <c r="J154" s="66"/>
      <c r="K154" s="66"/>
      <c r="L154" s="66"/>
      <c r="M154" s="95"/>
      <c r="N154" s="206"/>
    </row>
    <row r="155" spans="1:14" s="38" customFormat="1">
      <c r="A155" s="156">
        <f>'Year 2'!A155</f>
        <v>0</v>
      </c>
      <c r="B155" s="157">
        <f>'Year 2'!B155</f>
        <v>0</v>
      </c>
      <c r="C155" s="134">
        <f>'Year 2'!C155</f>
        <v>0</v>
      </c>
      <c r="D155" s="162">
        <f>'Year 2'!D155</f>
        <v>0</v>
      </c>
      <c r="E155" s="162">
        <f>'Year 2'!E155</f>
        <v>0</v>
      </c>
      <c r="F155" s="134">
        <f>'Year 2'!F155</f>
        <v>0</v>
      </c>
      <c r="G155" s="210">
        <f>E155*F155</f>
        <v>0</v>
      </c>
      <c r="H155" s="162">
        <f>'Year 2'!H155</f>
        <v>0</v>
      </c>
      <c r="I155" s="177">
        <f t="shared" si="38"/>
        <v>0</v>
      </c>
      <c r="J155" s="66"/>
      <c r="K155" s="66"/>
      <c r="L155" s="66"/>
      <c r="M155" s="95"/>
      <c r="N155" s="206"/>
    </row>
    <row r="156" spans="1:14" s="38" customFormat="1">
      <c r="A156" s="156">
        <f>'Year 2'!A156</f>
        <v>0</v>
      </c>
      <c r="B156" s="157">
        <f>'Year 2'!B156</f>
        <v>0</v>
      </c>
      <c r="C156" s="134">
        <f>'Year 2'!C156</f>
        <v>0</v>
      </c>
      <c r="D156" s="162">
        <f>'Year 2'!D156</f>
        <v>0</v>
      </c>
      <c r="E156" s="162">
        <f>'Year 2'!E156</f>
        <v>0</v>
      </c>
      <c r="F156" s="134">
        <f>'Year 2'!F156</f>
        <v>0</v>
      </c>
      <c r="G156" s="210">
        <f>E156*F156</f>
        <v>0</v>
      </c>
      <c r="H156" s="162">
        <f>'Year 2'!H156</f>
        <v>0</v>
      </c>
      <c r="I156" s="177">
        <f t="shared" si="38"/>
        <v>0</v>
      </c>
      <c r="J156" s="66"/>
      <c r="K156" s="66"/>
      <c r="L156" s="66"/>
      <c r="M156" s="95"/>
      <c r="N156" s="206"/>
    </row>
    <row r="157" spans="1:14" s="38" customFormat="1">
      <c r="A157" s="156">
        <f>'Year 2'!A157</f>
        <v>0</v>
      </c>
      <c r="B157" s="157">
        <f>'Year 2'!B157</f>
        <v>0</v>
      </c>
      <c r="C157" s="134">
        <f>'Year 2'!C157</f>
        <v>0</v>
      </c>
      <c r="D157" s="162">
        <f>'Year 2'!D157</f>
        <v>0</v>
      </c>
      <c r="E157" s="162">
        <f>'Year 2'!E157</f>
        <v>0</v>
      </c>
      <c r="F157" s="134">
        <f>'Year 2'!F157</f>
        <v>0</v>
      </c>
      <c r="G157" s="210">
        <f>E157*F157</f>
        <v>0</v>
      </c>
      <c r="H157" s="162">
        <f>'Year 2'!H157</f>
        <v>0</v>
      </c>
      <c r="I157" s="177">
        <f t="shared" si="38"/>
        <v>0</v>
      </c>
      <c r="J157" s="66"/>
      <c r="K157" s="66"/>
      <c r="L157" s="66"/>
      <c r="M157" s="95"/>
      <c r="N157" s="206"/>
    </row>
    <row r="158" spans="1:14" s="38" customFormat="1">
      <c r="A158" s="302">
        <f>'Year 2'!A158</f>
        <v>0</v>
      </c>
      <c r="B158" s="67">
        <f>'Year 2'!B158</f>
        <v>0</v>
      </c>
      <c r="C158" s="35">
        <f>'Year 2'!C158</f>
        <v>0</v>
      </c>
      <c r="D158" s="37">
        <f>'Year 2'!D158</f>
        <v>0</v>
      </c>
      <c r="E158" s="37">
        <f>'Year 2'!E158</f>
        <v>0</v>
      </c>
      <c r="F158" s="35">
        <f>'Year 2'!F158</f>
        <v>0</v>
      </c>
      <c r="G158" s="55">
        <f>E158*F158</f>
        <v>0</v>
      </c>
      <c r="H158" s="37">
        <f>'Year 2'!H158</f>
        <v>0</v>
      </c>
      <c r="I158" s="55">
        <f t="shared" si="38"/>
        <v>0</v>
      </c>
      <c r="J158" s="66"/>
      <c r="K158" s="66"/>
      <c r="L158" s="66"/>
      <c r="M158" s="95"/>
      <c r="N158" s="206"/>
    </row>
    <row r="159" spans="1:14" s="38" customFormat="1">
      <c r="A159" s="171" t="s">
        <v>182</v>
      </c>
      <c r="B159" s="172"/>
      <c r="C159" s="200" t="s">
        <v>183</v>
      </c>
      <c r="D159" s="200" t="s">
        <v>184</v>
      </c>
      <c r="E159" s="200" t="s">
        <v>185</v>
      </c>
      <c r="F159" s="200" t="s">
        <v>186</v>
      </c>
      <c r="G159" s="200"/>
      <c r="H159" s="200"/>
      <c r="I159" s="198"/>
      <c r="J159" s="34"/>
      <c r="K159" s="34"/>
      <c r="L159" s="34"/>
      <c r="M159" s="95"/>
      <c r="N159" s="206"/>
    </row>
    <row r="160" spans="1:14" s="40" customFormat="1">
      <c r="A160" s="156">
        <f>'Year 2'!A160</f>
        <v>0</v>
      </c>
      <c r="B160" s="157">
        <f>'Year 2'!B160</f>
        <v>0</v>
      </c>
      <c r="C160" s="134">
        <f>'Year 2'!C160</f>
        <v>0</v>
      </c>
      <c r="D160" s="162">
        <f>'Year 2'!D160</f>
        <v>0</v>
      </c>
      <c r="E160" s="211">
        <v>0.57499999999999996</v>
      </c>
      <c r="F160" s="162">
        <f>'Year 2'!F160</f>
        <v>0</v>
      </c>
      <c r="G160" s="211"/>
      <c r="H160" s="34"/>
      <c r="I160" s="198">
        <f>ROUND((C160*D160*E160)+F160,0)</f>
        <v>0</v>
      </c>
      <c r="J160" s="66"/>
      <c r="K160" s="66"/>
      <c r="L160" s="66"/>
      <c r="M160" s="95"/>
      <c r="N160" s="206"/>
    </row>
    <row r="161" spans="1:14" s="40" customFormat="1">
      <c r="A161" s="156">
        <f>'Year 2'!A161</f>
        <v>0</v>
      </c>
      <c r="B161" s="157">
        <f>'Year 2'!B161</f>
        <v>0</v>
      </c>
      <c r="C161" s="134">
        <f>'Year 2'!C161</f>
        <v>0</v>
      </c>
      <c r="D161" s="162">
        <f>'Year 2'!D161</f>
        <v>0</v>
      </c>
      <c r="E161" s="211">
        <v>0.57499999999999996</v>
      </c>
      <c r="F161" s="162">
        <f>'Year 2'!F161</f>
        <v>0</v>
      </c>
      <c r="G161" s="211"/>
      <c r="H161" s="34"/>
      <c r="I161" s="198">
        <f>ROUND((C161*D161*E161)+F161,0)</f>
        <v>0</v>
      </c>
      <c r="J161" s="66"/>
      <c r="K161" s="66"/>
      <c r="L161" s="66"/>
      <c r="M161" s="95"/>
      <c r="N161" s="206"/>
    </row>
    <row r="162" spans="1:14" s="40" customFormat="1">
      <c r="A162" s="156">
        <f>'Year 2'!A162</f>
        <v>0</v>
      </c>
      <c r="B162" s="157">
        <f>'Year 2'!B162</f>
        <v>0</v>
      </c>
      <c r="C162" s="134">
        <f>'Year 2'!C162</f>
        <v>0</v>
      </c>
      <c r="D162" s="162">
        <f>'Year 2'!D162</f>
        <v>0</v>
      </c>
      <c r="E162" s="211">
        <v>0.57499999999999996</v>
      </c>
      <c r="F162" s="162">
        <f>'Year 2'!F162</f>
        <v>0</v>
      </c>
      <c r="G162" s="211"/>
      <c r="H162" s="34"/>
      <c r="I162" s="198">
        <f>ROUND((C162*D162*E162)+F162,0)</f>
        <v>0</v>
      </c>
      <c r="J162" s="66"/>
      <c r="K162" s="66"/>
      <c r="L162" s="66"/>
      <c r="M162" s="95"/>
      <c r="N162" s="206"/>
    </row>
    <row r="163" spans="1:14" s="40" customFormat="1">
      <c r="A163" s="212"/>
      <c r="B163" s="134"/>
      <c r="C163" s="34"/>
      <c r="D163" s="34"/>
      <c r="E163" s="159" t="s">
        <v>187</v>
      </c>
      <c r="F163" s="159"/>
      <c r="G163" s="159"/>
      <c r="H163" s="199"/>
      <c r="I163" s="200">
        <f>SUM(I155:I162)</f>
        <v>0</v>
      </c>
      <c r="J163" s="66"/>
      <c r="K163" s="66"/>
      <c r="L163" s="66"/>
      <c r="M163" s="95"/>
      <c r="N163" s="206"/>
    </row>
    <row r="164" spans="1:14" s="40" customFormat="1">
      <c r="A164" s="179"/>
      <c r="B164" s="134"/>
      <c r="C164" s="34"/>
      <c r="D164" s="34"/>
      <c r="E164" s="211"/>
      <c r="F164" s="211"/>
      <c r="G164" s="211"/>
      <c r="H164" s="34"/>
      <c r="I164" s="198"/>
      <c r="J164" s="66"/>
      <c r="K164" s="66"/>
      <c r="L164" s="66"/>
      <c r="M164" s="95"/>
      <c r="N164" s="206"/>
    </row>
    <row r="165" spans="1:14" s="40" customFormat="1">
      <c r="A165" s="171" t="s">
        <v>16</v>
      </c>
      <c r="B165" s="203"/>
      <c r="C165" s="203"/>
      <c r="D165" s="203"/>
      <c r="E165" s="203"/>
      <c r="F165" s="203"/>
      <c r="G165" s="203"/>
      <c r="H165" s="203"/>
      <c r="I165" s="172"/>
      <c r="J165" s="172"/>
      <c r="K165" s="172"/>
      <c r="L165" s="204"/>
      <c r="M165" s="295" t="s">
        <v>24</v>
      </c>
      <c r="N165" s="213">
        <f>I153+I163</f>
        <v>0</v>
      </c>
    </row>
    <row r="166" spans="1:14" s="38" customFormat="1">
      <c r="A166" s="195"/>
      <c r="B166" s="95"/>
      <c r="C166" s="95"/>
      <c r="D166" s="95"/>
      <c r="E166" s="95"/>
      <c r="F166" s="95"/>
      <c r="G166" s="95"/>
      <c r="H166" s="95"/>
      <c r="I166" s="95"/>
      <c r="J166" s="95"/>
      <c r="K166" s="95"/>
      <c r="L166" s="95"/>
      <c r="M166" s="95"/>
      <c r="N166" s="190"/>
    </row>
    <row r="167" spans="1:14" s="40" customFormat="1">
      <c r="A167" s="311" t="s">
        <v>189</v>
      </c>
      <c r="B167" s="269"/>
      <c r="C167" s="269"/>
      <c r="D167" s="269"/>
      <c r="E167" s="269"/>
      <c r="F167" s="269"/>
      <c r="G167" s="269"/>
      <c r="H167" s="269"/>
      <c r="I167" s="269"/>
      <c r="J167" s="269"/>
      <c r="K167" s="269"/>
      <c r="L167" s="269"/>
      <c r="M167" s="269"/>
      <c r="N167" s="270"/>
    </row>
    <row r="168" spans="1:14" s="40" customFormat="1">
      <c r="A168" s="292" t="s">
        <v>190</v>
      </c>
      <c r="B168" s="293"/>
      <c r="C168" s="293"/>
      <c r="D168" s="293"/>
      <c r="E168" s="326" t="s">
        <v>191</v>
      </c>
      <c r="F168" s="327"/>
      <c r="G168" s="328"/>
      <c r="H168" s="293"/>
      <c r="I168" s="294" t="s">
        <v>192</v>
      </c>
      <c r="J168" s="6"/>
      <c r="K168" s="293"/>
      <c r="L168" s="293"/>
      <c r="M168" s="293"/>
      <c r="N168" s="174"/>
    </row>
    <row r="169" spans="1:14" s="40" customFormat="1">
      <c r="A169" s="214"/>
      <c r="B169" s="84" t="s">
        <v>150</v>
      </c>
      <c r="C169" s="84" t="s">
        <v>146</v>
      </c>
      <c r="D169" s="85"/>
      <c r="E169" s="329"/>
      <c r="F169" s="329" t="s">
        <v>150</v>
      </c>
      <c r="G169" s="329" t="s">
        <v>146</v>
      </c>
      <c r="H169" s="84"/>
      <c r="I169" s="85"/>
      <c r="J169" s="84" t="s">
        <v>150</v>
      </c>
      <c r="K169" s="84" t="s">
        <v>146</v>
      </c>
      <c r="L169" s="84"/>
      <c r="M169" s="84"/>
      <c r="N169" s="174"/>
    </row>
    <row r="170" spans="1:14" s="38" customFormat="1">
      <c r="A170" s="215"/>
      <c r="B170" s="79" t="s">
        <v>193</v>
      </c>
      <c r="C170" s="54">
        <f>'Year 2'!C170</f>
        <v>0</v>
      </c>
      <c r="D170" s="87"/>
      <c r="E170" s="330"/>
      <c r="F170" s="331" t="s">
        <v>194</v>
      </c>
      <c r="G170" s="332"/>
      <c r="H170" s="87"/>
      <c r="I170" s="87"/>
      <c r="J170" s="80">
        <f>'Year 2'!J170</f>
        <v>0</v>
      </c>
      <c r="K170" s="54"/>
      <c r="L170" s="87"/>
      <c r="M170" s="87"/>
      <c r="N170" s="216"/>
    </row>
    <row r="171" spans="1:14" s="38" customFormat="1">
      <c r="A171" s="215"/>
      <c r="B171" s="79" t="s">
        <v>195</v>
      </c>
      <c r="C171" s="54">
        <f>'Year 2'!C171</f>
        <v>0</v>
      </c>
      <c r="D171" s="87"/>
      <c r="E171" s="330"/>
      <c r="F171" s="331" t="s">
        <v>196</v>
      </c>
      <c r="G171" s="332"/>
      <c r="H171" s="87"/>
      <c r="I171" s="87"/>
      <c r="J171" s="80">
        <f>'Year 2'!J171</f>
        <v>0</v>
      </c>
      <c r="K171" s="54"/>
      <c r="L171" s="87"/>
      <c r="M171" s="87"/>
      <c r="N171" s="216"/>
    </row>
    <row r="172" spans="1:14" s="38" customFormat="1">
      <c r="A172" s="215"/>
      <c r="B172" s="79" t="s">
        <v>197</v>
      </c>
      <c r="C172" s="54">
        <f>'Year 2'!C172</f>
        <v>0</v>
      </c>
      <c r="D172" s="87"/>
      <c r="E172" s="330"/>
      <c r="F172" s="331" t="s">
        <v>198</v>
      </c>
      <c r="G172" s="332"/>
      <c r="H172" s="87"/>
      <c r="I172" s="87"/>
      <c r="J172" s="80">
        <f>'Year 2'!J172</f>
        <v>0</v>
      </c>
      <c r="K172" s="54"/>
      <c r="L172" s="87"/>
      <c r="M172" s="87"/>
      <c r="N172" s="216"/>
    </row>
    <row r="173" spans="1:14" s="38" customFormat="1">
      <c r="A173" s="215"/>
      <c r="B173" s="79" t="s">
        <v>199</v>
      </c>
      <c r="C173" s="54">
        <f>'Year 2'!C173</f>
        <v>0</v>
      </c>
      <c r="D173" s="87"/>
      <c r="E173" s="330"/>
      <c r="F173" s="331">
        <f>'Year 2'!F173</f>
        <v>0</v>
      </c>
      <c r="G173" s="332"/>
      <c r="H173" s="87"/>
      <c r="I173" s="87"/>
      <c r="J173" s="80">
        <f>'Year 2'!J173</f>
        <v>0</v>
      </c>
      <c r="K173" s="54"/>
      <c r="L173" s="87"/>
      <c r="M173" s="87"/>
      <c r="N173" s="216"/>
    </row>
    <row r="174" spans="1:14" s="38" customFormat="1">
      <c r="A174" s="215"/>
      <c r="B174" s="79" t="s">
        <v>200</v>
      </c>
      <c r="C174" s="54">
        <f>'Year 2'!C174</f>
        <v>0</v>
      </c>
      <c r="D174" s="87"/>
      <c r="E174" s="330"/>
      <c r="F174" s="331">
        <f>'Year 2'!F174</f>
        <v>0</v>
      </c>
      <c r="G174" s="332"/>
      <c r="H174" s="87"/>
      <c r="I174" s="87"/>
      <c r="J174" s="80">
        <f>'Year 2'!J174</f>
        <v>0</v>
      </c>
      <c r="K174" s="54"/>
      <c r="L174" s="87"/>
      <c r="M174" s="87"/>
      <c r="N174" s="216"/>
    </row>
    <row r="175" spans="1:14" s="38" customFormat="1">
      <c r="A175" s="215"/>
      <c r="B175" s="79" t="s">
        <v>201</v>
      </c>
      <c r="C175" s="54">
        <f>'Year 2'!C175</f>
        <v>0</v>
      </c>
      <c r="D175" s="87"/>
      <c r="E175" s="330"/>
      <c r="F175" s="331">
        <f>'Year 2'!F175</f>
        <v>0</v>
      </c>
      <c r="G175" s="332"/>
      <c r="H175" s="87"/>
      <c r="I175" s="87"/>
      <c r="J175" s="80">
        <f>'Year 2'!J175</f>
        <v>0</v>
      </c>
      <c r="K175" s="54"/>
      <c r="L175" s="87"/>
      <c r="M175" s="87"/>
      <c r="N175" s="216"/>
    </row>
    <row r="176" spans="1:14" s="38" customFormat="1">
      <c r="A176" s="215"/>
      <c r="B176" s="79" t="s">
        <v>202</v>
      </c>
      <c r="C176" s="54">
        <f>'Year 2'!C176</f>
        <v>0</v>
      </c>
      <c r="D176" s="87"/>
      <c r="E176" s="330"/>
      <c r="F176" s="331">
        <f>'Year 2'!F176</f>
        <v>0</v>
      </c>
      <c r="G176" s="332"/>
      <c r="H176" s="87"/>
      <c r="I176" s="87"/>
      <c r="J176" s="80">
        <f>'Year 2'!J176</f>
        <v>0</v>
      </c>
      <c r="K176" s="54"/>
      <c r="L176" s="87"/>
      <c r="M176" s="87"/>
      <c r="N176" s="216"/>
    </row>
    <row r="177" spans="1:18" s="38" customFormat="1">
      <c r="A177" s="215"/>
      <c r="B177" s="79" t="s">
        <v>194</v>
      </c>
      <c r="C177" s="54">
        <f>'Year 2'!C177</f>
        <v>0</v>
      </c>
      <c r="D177" s="87"/>
      <c r="E177" s="330"/>
      <c r="F177" s="331">
        <f>'Year 2'!F177</f>
        <v>0</v>
      </c>
      <c r="G177" s="332"/>
      <c r="H177" s="87"/>
      <c r="I177" s="87"/>
      <c r="J177" s="80">
        <f>'Year 2'!J177</f>
        <v>0</v>
      </c>
      <c r="K177" s="54"/>
      <c r="L177" s="87"/>
      <c r="M177" s="87"/>
      <c r="N177" s="216"/>
    </row>
    <row r="178" spans="1:18" s="38" customFormat="1">
      <c r="A178" s="215"/>
      <c r="B178" s="79" t="s">
        <v>196</v>
      </c>
      <c r="C178" s="54">
        <f>'Year 2'!C178</f>
        <v>0</v>
      </c>
      <c r="D178" s="87"/>
      <c r="E178" s="330"/>
      <c r="F178" s="331">
        <f>'Year 2'!F178</f>
        <v>0</v>
      </c>
      <c r="G178" s="332"/>
      <c r="H178" s="87"/>
      <c r="I178" s="87"/>
      <c r="J178" s="80">
        <f>'Year 2'!J178</f>
        <v>0</v>
      </c>
      <c r="K178" s="54"/>
      <c r="L178" s="87"/>
      <c r="M178" s="87"/>
      <c r="N178" s="216"/>
    </row>
    <row r="179" spans="1:18" s="38" customFormat="1">
      <c r="A179" s="215"/>
      <c r="B179" s="79" t="s">
        <v>203</v>
      </c>
      <c r="C179" s="54">
        <f>'Year 2'!C179</f>
        <v>0</v>
      </c>
      <c r="D179" s="87"/>
      <c r="E179" s="330"/>
      <c r="F179" s="331">
        <f>'Year 2'!F179</f>
        <v>0</v>
      </c>
      <c r="G179" s="332"/>
      <c r="H179" s="87"/>
      <c r="I179" s="87"/>
      <c r="J179" s="80">
        <f>'Year 2'!J179</f>
        <v>0</v>
      </c>
      <c r="K179" s="54"/>
      <c r="L179" s="87"/>
      <c r="M179" s="87"/>
      <c r="N179" s="216"/>
    </row>
    <row r="180" spans="1:18" s="40" customFormat="1">
      <c r="A180" s="214"/>
      <c r="B180" s="79" t="s">
        <v>204</v>
      </c>
      <c r="C180" s="54">
        <f>'Year 2'!C180</f>
        <v>0</v>
      </c>
      <c r="D180" s="89"/>
      <c r="E180" s="329"/>
      <c r="F180" s="331">
        <f>'Year 2'!F180</f>
        <v>0</v>
      </c>
      <c r="G180" s="332"/>
      <c r="H180" s="84"/>
      <c r="I180" s="84"/>
      <c r="J180" s="80">
        <f>'Year 2'!J180</f>
        <v>0</v>
      </c>
      <c r="K180" s="54"/>
      <c r="L180" s="84"/>
      <c r="M180" s="84"/>
      <c r="N180" s="185"/>
    </row>
    <row r="181" spans="1:18" s="40" customFormat="1">
      <c r="A181" s="214"/>
      <c r="B181" s="79" t="s">
        <v>205</v>
      </c>
      <c r="C181" s="54">
        <f>'Year 2'!C181</f>
        <v>0</v>
      </c>
      <c r="D181" s="90"/>
      <c r="E181" s="329"/>
      <c r="F181" s="331">
        <f>'Year 2'!F181</f>
        <v>0</v>
      </c>
      <c r="G181" s="332"/>
      <c r="H181" s="90"/>
      <c r="I181" s="90"/>
      <c r="J181" s="80">
        <f>'Year 2'!J181</f>
        <v>0</v>
      </c>
      <c r="K181" s="54"/>
      <c r="L181" s="87"/>
      <c r="M181" s="87"/>
      <c r="N181" s="216"/>
      <c r="O181" s="38"/>
      <c r="P181" s="38"/>
    </row>
    <row r="182" spans="1:18" s="40" customFormat="1">
      <c r="A182" s="214"/>
      <c r="B182" s="79">
        <f>'Year 2'!B182</f>
        <v>0</v>
      </c>
      <c r="C182" s="54">
        <f>'Year 2'!C182</f>
        <v>0</v>
      </c>
      <c r="D182" s="84"/>
      <c r="E182" s="329"/>
      <c r="F182" s="331">
        <f>'Year 2'!F182</f>
        <v>0</v>
      </c>
      <c r="G182" s="332"/>
      <c r="H182" s="84"/>
      <c r="I182" s="84"/>
      <c r="J182" s="80">
        <f>'Year 2'!J182</f>
        <v>0</v>
      </c>
      <c r="K182" s="54"/>
      <c r="L182" s="84"/>
      <c r="M182" s="84"/>
      <c r="N182" s="174"/>
    </row>
    <row r="183" spans="1:18" s="40" customFormat="1">
      <c r="A183" s="214"/>
      <c r="B183" s="79">
        <f>'Year 2'!B183</f>
        <v>0</v>
      </c>
      <c r="C183" s="54">
        <f>'Year 2'!C183</f>
        <v>0</v>
      </c>
      <c r="D183" s="84"/>
      <c r="E183" s="329"/>
      <c r="F183" s="331">
        <f>'Year 2'!F183</f>
        <v>0</v>
      </c>
      <c r="G183" s="332"/>
      <c r="H183" s="84"/>
      <c r="I183" s="84"/>
      <c r="J183" s="80">
        <f>'Year 2'!J183</f>
        <v>0</v>
      </c>
      <c r="K183" s="54"/>
      <c r="L183" s="84"/>
      <c r="M183" s="84"/>
      <c r="N183" s="174"/>
    </row>
    <row r="184" spans="1:18" s="40" customFormat="1">
      <c r="A184" s="217"/>
      <c r="B184" s="79">
        <f>'Year 2'!B184</f>
        <v>0</v>
      </c>
      <c r="C184" s="54">
        <f>'Year 2'!C184</f>
        <v>0</v>
      </c>
      <c r="D184" s="84"/>
      <c r="E184" s="329"/>
      <c r="F184" s="331">
        <f>'Year 2'!F184</f>
        <v>0</v>
      </c>
      <c r="G184" s="332"/>
      <c r="H184" s="84"/>
      <c r="I184" s="84"/>
      <c r="J184" s="80">
        <f>'Year 2'!J184</f>
        <v>0</v>
      </c>
      <c r="K184" s="54"/>
      <c r="L184" s="84"/>
      <c r="M184" s="84"/>
      <c r="N184" s="174"/>
    </row>
    <row r="185" spans="1:18" s="38" customFormat="1">
      <c r="A185" s="218"/>
      <c r="B185" s="79">
        <f>'Year 2'!B185</f>
        <v>0</v>
      </c>
      <c r="C185" s="54">
        <f>'Year 2'!C185</f>
        <v>0</v>
      </c>
      <c r="D185" s="91"/>
      <c r="E185" s="333"/>
      <c r="F185" s="331">
        <f>'Year 2'!F185</f>
        <v>0</v>
      </c>
      <c r="G185" s="332"/>
      <c r="H185" s="88"/>
      <c r="I185" s="88"/>
      <c r="J185" s="80">
        <f>'Year 2'!J185</f>
        <v>0</v>
      </c>
      <c r="K185" s="54"/>
      <c r="L185" s="87"/>
      <c r="M185" s="88"/>
      <c r="N185" s="219"/>
      <c r="O185" s="41"/>
      <c r="P185" s="41"/>
      <c r="Q185" s="41"/>
      <c r="R185" s="57"/>
    </row>
    <row r="186" spans="1:18" s="38" customFormat="1">
      <c r="A186" s="218"/>
      <c r="B186" s="79">
        <f>'Year 2'!B186</f>
        <v>0</v>
      </c>
      <c r="C186" s="54">
        <f>'Year 2'!C186</f>
        <v>0</v>
      </c>
      <c r="D186" s="91"/>
      <c r="E186" s="333"/>
      <c r="F186" s="331">
        <f>'Year 2'!F186</f>
        <v>0</v>
      </c>
      <c r="G186" s="332"/>
      <c r="H186" s="88"/>
      <c r="I186" s="88"/>
      <c r="J186" s="80">
        <f>'Year 2'!J186</f>
        <v>0</v>
      </c>
      <c r="K186" s="54"/>
      <c r="L186" s="87"/>
      <c r="M186" s="92"/>
      <c r="N186" s="219"/>
      <c r="O186" s="41"/>
      <c r="P186" s="41"/>
      <c r="Q186" s="41"/>
      <c r="R186" s="41"/>
    </row>
    <row r="187" spans="1:18" s="38" customFormat="1">
      <c r="A187" s="218"/>
      <c r="B187" s="79">
        <f>'Year 2'!B187</f>
        <v>0</v>
      </c>
      <c r="C187" s="54">
        <f>'Year 2'!C187</f>
        <v>0</v>
      </c>
      <c r="D187" s="91"/>
      <c r="E187" s="333"/>
      <c r="F187" s="331">
        <f>'Year 2'!F187</f>
        <v>0</v>
      </c>
      <c r="G187" s="332"/>
      <c r="H187" s="88"/>
      <c r="I187" s="88"/>
      <c r="J187" s="80">
        <f>'Year 2'!J187</f>
        <v>0</v>
      </c>
      <c r="K187" s="54"/>
      <c r="L187" s="87"/>
      <c r="M187" s="86"/>
      <c r="N187" s="220"/>
      <c r="O187" s="41"/>
      <c r="P187" s="41"/>
      <c r="Q187" s="41"/>
      <c r="R187" s="57"/>
    </row>
    <row r="188" spans="1:18" s="38" customFormat="1">
      <c r="A188" s="218"/>
      <c r="B188" s="81"/>
      <c r="C188" s="81"/>
      <c r="D188" s="91"/>
      <c r="E188" s="91"/>
      <c r="F188" s="81"/>
      <c r="G188" s="81"/>
      <c r="H188" s="88"/>
      <c r="I188" s="88"/>
      <c r="J188" s="81"/>
      <c r="K188" s="79"/>
      <c r="L188" s="87"/>
      <c r="M188" s="93" t="s">
        <v>26</v>
      </c>
      <c r="N188" s="221">
        <f>SUM(C170:C188)</f>
        <v>0</v>
      </c>
      <c r="O188" s="41"/>
      <c r="P188" s="41"/>
      <c r="Q188" s="41"/>
      <c r="R188" s="57"/>
    </row>
    <row r="189" spans="1:18" s="40" customFormat="1">
      <c r="A189" s="217" t="s">
        <v>16</v>
      </c>
      <c r="B189" s="89"/>
      <c r="C189" s="89"/>
      <c r="D189" s="89"/>
      <c r="E189" s="89"/>
      <c r="F189" s="89"/>
      <c r="G189" s="84"/>
      <c r="H189" s="84"/>
      <c r="I189" s="84"/>
      <c r="J189" s="89"/>
      <c r="K189" s="84"/>
      <c r="L189" s="87"/>
      <c r="M189" s="94" t="s">
        <v>28</v>
      </c>
      <c r="N189" s="221">
        <f>SUM(G170:G189,K170:K189)</f>
        <v>0</v>
      </c>
      <c r="O189" s="41"/>
      <c r="P189" s="41"/>
      <c r="Q189" s="41"/>
      <c r="R189" s="41"/>
    </row>
    <row r="190" spans="1:18" s="38" customFormat="1">
      <c r="A190" s="290"/>
      <c r="B190" s="291"/>
      <c r="C190" s="291"/>
      <c r="D190" s="291"/>
      <c r="E190" s="291"/>
      <c r="F190" s="291"/>
      <c r="G190" s="291"/>
      <c r="H190" s="291"/>
      <c r="I190" s="291"/>
      <c r="J190" s="291"/>
      <c r="K190" s="291"/>
      <c r="L190" s="291"/>
      <c r="M190" s="92"/>
      <c r="N190" s="219"/>
      <c r="O190" s="41"/>
      <c r="P190" s="41"/>
      <c r="Q190" s="41"/>
      <c r="R190" s="41"/>
    </row>
    <row r="191" spans="1:18" s="40" customFormat="1">
      <c r="A191" s="309" t="s">
        <v>206</v>
      </c>
      <c r="B191" s="263"/>
      <c r="C191" s="263"/>
      <c r="D191" s="263"/>
      <c r="E191" s="263"/>
      <c r="F191" s="263"/>
      <c r="G191" s="263"/>
      <c r="H191" s="263"/>
      <c r="I191" s="263"/>
      <c r="J191" s="263"/>
      <c r="K191" s="264"/>
      <c r="L191" s="264"/>
      <c r="M191" s="264"/>
      <c r="N191" s="268"/>
    </row>
    <row r="192" spans="1:18" s="40" customFormat="1">
      <c r="A192" s="171"/>
      <c r="B192" s="172"/>
      <c r="C192" s="172"/>
      <c r="D192" s="172"/>
      <c r="E192" s="172"/>
      <c r="F192" s="172"/>
      <c r="G192" s="172"/>
      <c r="H192" s="172"/>
      <c r="I192" s="172"/>
      <c r="J192" s="172"/>
      <c r="K192" s="172"/>
      <c r="L192" s="172"/>
      <c r="M192" s="172"/>
      <c r="N192" s="197"/>
    </row>
    <row r="193" spans="1:14" s="40" customFormat="1">
      <c r="A193" s="171" t="s">
        <v>65</v>
      </c>
      <c r="B193" s="159"/>
      <c r="C193" s="172"/>
      <c r="D193" s="172"/>
      <c r="E193" s="172"/>
      <c r="F193" s="34"/>
      <c r="G193" s="189" t="s">
        <v>207</v>
      </c>
      <c r="H193" s="159"/>
      <c r="I193" s="34"/>
      <c r="J193" s="34"/>
      <c r="K193" s="172" t="s">
        <v>35</v>
      </c>
      <c r="L193" s="172"/>
      <c r="M193" s="172"/>
      <c r="N193" s="197"/>
    </row>
    <row r="194" spans="1:14" s="38" customFormat="1">
      <c r="A194" s="179" t="s">
        <v>208</v>
      </c>
      <c r="B194" s="34" t="s">
        <v>209</v>
      </c>
      <c r="C194" s="95" t="s">
        <v>98</v>
      </c>
      <c r="D194" s="95" t="s">
        <v>40</v>
      </c>
      <c r="E194" s="58"/>
      <c r="F194" s="34"/>
      <c r="G194" s="34"/>
      <c r="H194" s="66"/>
      <c r="I194" s="54"/>
      <c r="J194" s="34"/>
      <c r="K194" s="95" t="s">
        <v>150</v>
      </c>
      <c r="L194" s="34" t="s">
        <v>146</v>
      </c>
      <c r="M194" s="95"/>
      <c r="N194" s="190"/>
    </row>
    <row r="195" spans="1:14" s="38" customFormat="1">
      <c r="A195" s="222">
        <f>'Year 2'!A195</f>
        <v>0</v>
      </c>
      <c r="B195" s="162">
        <f>'Year 2'!B195</f>
        <v>0</v>
      </c>
      <c r="C195" s="162">
        <f>'Year 2'!C195</f>
        <v>0</v>
      </c>
      <c r="D195" s="183">
        <f>(A195/12)*C195*B195</f>
        <v>0</v>
      </c>
      <c r="E195" s="58"/>
      <c r="F195" s="34"/>
      <c r="G195" s="34" t="s">
        <v>210</v>
      </c>
      <c r="H195" s="34">
        <f>I61</f>
        <v>0</v>
      </c>
      <c r="I195" s="56"/>
      <c r="J195" s="34"/>
      <c r="K195" s="134">
        <f>'Year 2'!K195</f>
        <v>0</v>
      </c>
      <c r="L195" s="162">
        <f>'Year 2'!L195</f>
        <v>0</v>
      </c>
      <c r="M195" s="134"/>
      <c r="N195" s="190"/>
    </row>
    <row r="196" spans="1:14" s="38" customFormat="1">
      <c r="A196" s="222">
        <f>'Year 2'!A196</f>
        <v>0</v>
      </c>
      <c r="B196" s="162">
        <f>'Year 2'!B196</f>
        <v>0</v>
      </c>
      <c r="C196" s="162">
        <f>'Year 2'!C196</f>
        <v>0</v>
      </c>
      <c r="D196" s="183">
        <f>(A196/12)*C196*B196</f>
        <v>0</v>
      </c>
      <c r="E196" s="58"/>
      <c r="F196" s="34"/>
      <c r="G196" s="34" t="s">
        <v>211</v>
      </c>
      <c r="H196" s="223">
        <f>'Year 1'!H196</f>
        <v>0.1</v>
      </c>
      <c r="I196" s="56"/>
      <c r="J196" s="34"/>
      <c r="K196" s="134">
        <f>'Year 2'!K196</f>
        <v>0</v>
      </c>
      <c r="L196" s="162">
        <f>'Year 2'!L196</f>
        <v>0</v>
      </c>
      <c r="M196" s="134"/>
      <c r="N196" s="190"/>
    </row>
    <row r="197" spans="1:14" s="38" customFormat="1">
      <c r="A197" s="222">
        <f>'Year 2'!A197</f>
        <v>0</v>
      </c>
      <c r="B197" s="162">
        <f>'Year 2'!B197</f>
        <v>0</v>
      </c>
      <c r="C197" s="162">
        <f>'Year 2'!C197</f>
        <v>0</v>
      </c>
      <c r="D197" s="183">
        <f>(A197/12)*C197*B197</f>
        <v>0</v>
      </c>
      <c r="E197" s="54"/>
      <c r="F197" s="34"/>
      <c r="G197" s="34" t="s">
        <v>64</v>
      </c>
      <c r="H197" s="34">
        <f>ROUND(H195*((1+H196)^C3),0)</f>
        <v>0</v>
      </c>
      <c r="I197" s="54"/>
      <c r="J197" s="34"/>
      <c r="K197" s="134">
        <f>'Year 2'!K197</f>
        <v>0</v>
      </c>
      <c r="L197" s="162">
        <f>'Year 2'!L197</f>
        <v>0</v>
      </c>
      <c r="M197" s="134"/>
      <c r="N197" s="190"/>
    </row>
    <row r="198" spans="1:14" s="38" customFormat="1">
      <c r="A198" s="179">
        <f>'Year 2'!A198</f>
        <v>0</v>
      </c>
      <c r="B198" s="134">
        <f>'Year 2'!B198</f>
        <v>0</v>
      </c>
      <c r="C198" s="134">
        <f>'Year 2'!C198</f>
        <v>0</v>
      </c>
      <c r="D198" s="183">
        <f>(A198/12)*C198*B198</f>
        <v>0</v>
      </c>
      <c r="E198" s="54"/>
      <c r="F198" s="34"/>
      <c r="G198" s="34"/>
      <c r="H198" s="34"/>
      <c r="I198" s="54"/>
      <c r="J198" s="34"/>
      <c r="K198" s="134">
        <f>'Year 2'!K198</f>
        <v>0</v>
      </c>
      <c r="L198" s="134">
        <f>'Year 2'!L198</f>
        <v>0</v>
      </c>
      <c r="M198" s="134"/>
      <c r="N198" s="190"/>
    </row>
    <row r="199" spans="1:14" s="38" customFormat="1">
      <c r="A199" s="224" t="s">
        <v>212</v>
      </c>
      <c r="B199" s="166"/>
      <c r="C199" s="166"/>
      <c r="D199" s="225">
        <f>SUM(D195:D198)</f>
        <v>0</v>
      </c>
      <c r="E199" s="30"/>
      <c r="F199" s="199"/>
      <c r="G199" s="199"/>
      <c r="H199" s="225">
        <f>H197</f>
        <v>0</v>
      </c>
      <c r="I199" s="30"/>
      <c r="J199" s="199"/>
      <c r="K199" s="159"/>
      <c r="L199" s="225">
        <f>SUM(L195:L198)</f>
        <v>0</v>
      </c>
      <c r="M199" s="134"/>
      <c r="N199" s="190"/>
    </row>
    <row r="200" spans="1:14" s="38" customFormat="1">
      <c r="A200" s="179"/>
      <c r="B200" s="34"/>
      <c r="C200" s="34"/>
      <c r="D200" s="95"/>
      <c r="E200" s="307"/>
      <c r="F200" s="34"/>
      <c r="G200" s="34"/>
      <c r="H200" s="34"/>
      <c r="I200" s="307"/>
      <c r="J200" s="34"/>
      <c r="K200" s="134"/>
      <c r="L200" s="162"/>
      <c r="M200" s="134"/>
      <c r="N200" s="190"/>
    </row>
    <row r="201" spans="1:14" s="40" customFormat="1">
      <c r="A201" s="171" t="s">
        <v>16</v>
      </c>
      <c r="B201" s="203"/>
      <c r="C201" s="204" t="s">
        <v>39</v>
      </c>
      <c r="D201" s="203"/>
      <c r="E201" s="203"/>
      <c r="F201" s="203"/>
      <c r="G201" s="172"/>
      <c r="H201" s="172"/>
      <c r="I201" s="159"/>
      <c r="J201" s="203"/>
      <c r="K201" s="159"/>
      <c r="L201" s="159"/>
      <c r="M201" s="296" t="s">
        <v>32</v>
      </c>
      <c r="N201" s="205">
        <f>SUM(D199:L199)</f>
        <v>0</v>
      </c>
    </row>
    <row r="202" spans="1:14" s="38" customFormat="1">
      <c r="A202" s="195"/>
      <c r="B202" s="95"/>
      <c r="C202" s="95"/>
      <c r="D202" s="95"/>
      <c r="E202" s="95"/>
      <c r="F202" s="95"/>
      <c r="G202" s="95"/>
      <c r="H202" s="95"/>
      <c r="I202" s="95"/>
      <c r="J202" s="95"/>
      <c r="K202" s="95"/>
      <c r="L202" s="95"/>
      <c r="M202" s="95"/>
      <c r="N202" s="190"/>
    </row>
    <row r="203" spans="1:14" s="40" customFormat="1">
      <c r="A203" s="309" t="s">
        <v>213</v>
      </c>
      <c r="B203" s="263"/>
      <c r="C203" s="263"/>
      <c r="D203" s="263"/>
      <c r="E203" s="263"/>
      <c r="F203" s="263"/>
      <c r="G203" s="263"/>
      <c r="H203" s="263"/>
      <c r="I203" s="263"/>
      <c r="J203" s="263"/>
      <c r="K203" s="264"/>
      <c r="L203" s="264"/>
      <c r="M203" s="264"/>
      <c r="N203" s="268"/>
    </row>
    <row r="204" spans="1:14" s="40" customFormat="1">
      <c r="A204" s="195"/>
      <c r="B204" s="95"/>
      <c r="C204" s="95"/>
      <c r="D204" s="95"/>
      <c r="E204" s="95"/>
      <c r="F204" s="95"/>
      <c r="G204" s="95"/>
      <c r="H204" s="95"/>
      <c r="I204" s="207" t="s">
        <v>214</v>
      </c>
      <c r="J204" s="207" t="s">
        <v>215</v>
      </c>
      <c r="K204" s="95"/>
      <c r="L204" s="95"/>
      <c r="M204" s="95"/>
      <c r="N204" s="190"/>
    </row>
    <row r="205" spans="1:14" s="40" customFormat="1">
      <c r="A205" s="171" t="s">
        <v>216</v>
      </c>
      <c r="B205" s="172"/>
      <c r="C205" s="172" t="s">
        <v>217</v>
      </c>
      <c r="D205" s="207" t="s">
        <v>218</v>
      </c>
      <c r="E205" s="172"/>
      <c r="F205" s="6" t="s">
        <v>40</v>
      </c>
      <c r="G205" s="6"/>
      <c r="H205" s="6" t="s">
        <v>219</v>
      </c>
      <c r="I205" s="207" t="s">
        <v>220</v>
      </c>
      <c r="J205" s="226" t="s">
        <v>221</v>
      </c>
      <c r="K205" s="95"/>
      <c r="L205" s="95"/>
      <c r="M205" s="95"/>
      <c r="N205" s="190"/>
    </row>
    <row r="206" spans="1:14" s="38" customFormat="1">
      <c r="A206" s="241">
        <f>'Year 2'!A206</f>
        <v>0</v>
      </c>
      <c r="B206" s="34">
        <f>'Year 2'!B206</f>
        <v>0</v>
      </c>
      <c r="C206" s="34">
        <f>'Year 2'!C206</f>
        <v>0</v>
      </c>
      <c r="D206" s="34">
        <f>'Year 2'!D206</f>
        <v>0</v>
      </c>
      <c r="E206" s="95"/>
      <c r="F206" s="64">
        <f>C206+D206</f>
        <v>0</v>
      </c>
      <c r="G206" s="63"/>
      <c r="H206" s="64">
        <f>F206+'Year 2'!H206</f>
        <v>0</v>
      </c>
      <c r="I206" s="198">
        <f>'Year 2'!I206+'Year 2'!J206</f>
        <v>0</v>
      </c>
      <c r="J206" s="64">
        <f>IF(B$218=3,F206,IF(I206&gt;=25000,0,IF(H206&gt;=25000,25000-I206,F206)))</f>
        <v>0</v>
      </c>
      <c r="K206" s="95"/>
      <c r="L206" s="95"/>
      <c r="M206" s="95"/>
      <c r="N206" s="190"/>
    </row>
    <row r="207" spans="1:14" s="38" customFormat="1">
      <c r="A207" s="241">
        <f>'Year 2'!A207</f>
        <v>0</v>
      </c>
      <c r="B207" s="34">
        <f>'Year 2'!B207</f>
        <v>0</v>
      </c>
      <c r="C207" s="34">
        <f>'Year 2'!C207</f>
        <v>0</v>
      </c>
      <c r="D207" s="34">
        <f>'Year 2'!D207</f>
        <v>0</v>
      </c>
      <c r="E207" s="134"/>
      <c r="F207" s="64">
        <f>C207+D207</f>
        <v>0</v>
      </c>
      <c r="G207" s="63"/>
      <c r="H207" s="64">
        <f>F207+'Year 2'!H207</f>
        <v>0</v>
      </c>
      <c r="I207" s="198">
        <f>'Year 2'!I207+'Year 2'!J207</f>
        <v>0</v>
      </c>
      <c r="J207" s="64">
        <f>IF(B$218=3,F207,IF(I207&gt;=25000,0,IF(H207&gt;=25000,25000-I207,F207)))</f>
        <v>0</v>
      </c>
      <c r="K207" s="95"/>
      <c r="L207" s="95"/>
      <c r="M207" s="95"/>
      <c r="N207" s="190"/>
    </row>
    <row r="208" spans="1:14" s="38" customFormat="1">
      <c r="A208" s="241">
        <f>'Year 2'!A208</f>
        <v>0</v>
      </c>
      <c r="B208" s="34">
        <f>'Year 2'!B208</f>
        <v>0</v>
      </c>
      <c r="C208" s="34">
        <f>'Year 2'!C208</f>
        <v>0</v>
      </c>
      <c r="D208" s="34">
        <f>'Year 2'!D208</f>
        <v>0</v>
      </c>
      <c r="E208" s="134"/>
      <c r="F208" s="64">
        <f>C208+D208</f>
        <v>0</v>
      </c>
      <c r="G208" s="63"/>
      <c r="H208" s="64">
        <f>F208+'Year 2'!H208</f>
        <v>0</v>
      </c>
      <c r="I208" s="198">
        <f>'Year 2'!I208+'Year 2'!J208</f>
        <v>0</v>
      </c>
      <c r="J208" s="64">
        <f>IF(B$218=3,F208,IF(I208&gt;=25000,0,IF(H208&gt;=25000,25000-I208,F208)))</f>
        <v>0</v>
      </c>
      <c r="K208" s="134"/>
      <c r="L208" s="134"/>
      <c r="M208" s="134"/>
      <c r="N208" s="206"/>
    </row>
    <row r="209" spans="1:14" s="38" customFormat="1">
      <c r="A209" s="212">
        <f>'Year 2'!A209</f>
        <v>0</v>
      </c>
      <c r="B209" s="34">
        <f>'Year 2'!B209</f>
        <v>0</v>
      </c>
      <c r="C209" s="34">
        <f>'Year 2'!C209</f>
        <v>0</v>
      </c>
      <c r="D209" s="34">
        <f>'Year 2'!D209</f>
        <v>0</v>
      </c>
      <c r="E209" s="134"/>
      <c r="F209" s="63"/>
      <c r="G209" s="63"/>
      <c r="H209" s="63"/>
      <c r="I209" s="134"/>
      <c r="J209" s="64">
        <f>IF(B$218=3,F209,IF(I209&gt;=25000,0,IF(H209&gt;=25000,25000-I209,F209)))</f>
        <v>0</v>
      </c>
      <c r="K209" s="134"/>
      <c r="L209" s="134"/>
      <c r="M209" s="134"/>
      <c r="N209" s="206"/>
    </row>
    <row r="210" spans="1:14" s="40" customFormat="1">
      <c r="A210" s="171" t="s">
        <v>16</v>
      </c>
      <c r="B210" s="172"/>
      <c r="C210" s="184">
        <f>SUM(C206:C209)</f>
        <v>0</v>
      </c>
      <c r="D210" s="184">
        <f>SUM(D206:D209)</f>
        <v>0</v>
      </c>
      <c r="E210" s="203"/>
      <c r="F210" s="6"/>
      <c r="G210" s="6"/>
      <c r="H210" s="184"/>
      <c r="I210" s="159"/>
      <c r="J210" s="227">
        <f>SUM(J206:J208)</f>
        <v>0</v>
      </c>
      <c r="K210" s="159"/>
      <c r="L210" s="159"/>
      <c r="M210" s="159" t="s">
        <v>33</v>
      </c>
      <c r="N210" s="205">
        <f>SUM(C210:E210)</f>
        <v>0</v>
      </c>
    </row>
    <row r="211" spans="1:14" s="38" customFormat="1">
      <c r="A211" s="195"/>
      <c r="B211" s="95"/>
      <c r="C211" s="95"/>
      <c r="D211" s="95"/>
      <c r="E211" s="95"/>
      <c r="F211" s="95"/>
      <c r="G211" s="95"/>
      <c r="H211" s="95"/>
      <c r="I211" s="95"/>
      <c r="J211" s="95"/>
      <c r="K211" s="95"/>
      <c r="L211" s="95"/>
      <c r="M211" s="95"/>
      <c r="N211" s="190"/>
    </row>
    <row r="212" spans="1:14" s="59" customFormat="1" ht="15.75">
      <c r="A212" s="312" t="s">
        <v>222</v>
      </c>
      <c r="B212" s="274"/>
      <c r="C212" s="274"/>
      <c r="D212" s="274"/>
      <c r="E212" s="271"/>
      <c r="F212" s="271"/>
      <c r="G212" s="271"/>
      <c r="H212" s="271"/>
      <c r="I212" s="271"/>
      <c r="J212" s="271"/>
      <c r="K212" s="271"/>
      <c r="L212" s="271"/>
      <c r="M212" s="271"/>
      <c r="N212" s="272">
        <f>SUM(N103,N126,N143,N165,N188,N189,N201,N210)</f>
        <v>0</v>
      </c>
    </row>
    <row r="213" spans="1:14">
      <c r="A213" s="195"/>
      <c r="B213" s="95"/>
      <c r="C213" s="95"/>
      <c r="D213" s="95"/>
      <c r="E213" s="95"/>
      <c r="F213" s="95"/>
      <c r="G213" s="95"/>
      <c r="H213" s="95"/>
      <c r="I213" s="95"/>
      <c r="J213" s="95"/>
      <c r="K213" s="95"/>
      <c r="L213" s="95"/>
      <c r="M213" s="95"/>
      <c r="N213" s="190"/>
    </row>
    <row r="214" spans="1:14" s="40" customFormat="1">
      <c r="A214" s="309" t="s">
        <v>223</v>
      </c>
      <c r="B214" s="263"/>
      <c r="C214" s="263"/>
      <c r="D214" s="263"/>
      <c r="E214" s="263"/>
      <c r="F214" s="263"/>
      <c r="G214" s="263"/>
      <c r="H214" s="263"/>
      <c r="I214" s="263"/>
      <c r="J214" s="263"/>
      <c r="K214" s="264"/>
      <c r="L214" s="264"/>
      <c r="M214" s="264"/>
      <c r="N214" s="268"/>
    </row>
    <row r="215" spans="1:14" s="40" customFormat="1">
      <c r="A215" s="195"/>
      <c r="B215" s="95"/>
      <c r="C215" s="95"/>
      <c r="D215" s="95"/>
      <c r="E215" s="95"/>
      <c r="F215" s="95"/>
      <c r="G215" s="95"/>
      <c r="H215" s="95"/>
      <c r="I215" s="95"/>
      <c r="J215" s="95"/>
      <c r="K215" s="95"/>
      <c r="L215" s="95"/>
      <c r="M215" s="95"/>
      <c r="N215" s="190"/>
    </row>
    <row r="216" spans="1:14" s="40" customFormat="1">
      <c r="A216" s="171" t="s">
        <v>224</v>
      </c>
      <c r="B216" s="95"/>
      <c r="C216" s="95"/>
      <c r="D216" s="304"/>
      <c r="E216" s="95"/>
      <c r="F216" s="95"/>
      <c r="G216" s="95"/>
      <c r="H216" s="304"/>
      <c r="I216" s="95"/>
      <c r="J216" s="95"/>
      <c r="K216" s="95"/>
      <c r="L216" s="95"/>
      <c r="M216" s="95"/>
      <c r="N216" s="190"/>
    </row>
    <row r="217" spans="1:14" s="38" customFormat="1">
      <c r="A217" s="195"/>
      <c r="B217" s="207" t="s">
        <v>225</v>
      </c>
      <c r="C217" s="207" t="s">
        <v>146</v>
      </c>
      <c r="D217" s="304"/>
      <c r="E217" s="172" t="s">
        <v>226</v>
      </c>
      <c r="F217" s="95"/>
      <c r="G217" s="95"/>
      <c r="H217" s="304"/>
      <c r="I217" s="189" t="s">
        <v>227</v>
      </c>
      <c r="J217" s="189"/>
      <c r="K217" s="95"/>
      <c r="L217" s="95"/>
      <c r="M217" s="95"/>
      <c r="N217" s="190"/>
    </row>
    <row r="218" spans="1:14" s="38" customFormat="1">
      <c r="A218" s="179" t="s">
        <v>56</v>
      </c>
      <c r="B218" s="134">
        <f>'Year 2'!B218</f>
        <v>1</v>
      </c>
      <c r="C218" s="64">
        <f>IF(B218=1,(N212-N189-N201-N210+J210),IF(B218=2,(N212-N189-N201-N210+J210-SUM(H133:H142)),IF(B218=3,N212,0)))</f>
        <v>0</v>
      </c>
      <c r="D218" s="58"/>
      <c r="E218" s="95" t="s">
        <v>228</v>
      </c>
      <c r="F218" s="228">
        <v>0.55500000000000005</v>
      </c>
      <c r="G218" s="191" t="s">
        <v>229</v>
      </c>
      <c r="H218" s="58"/>
      <c r="I218" s="134" t="s">
        <v>228</v>
      </c>
      <c r="J218" s="157" t="s">
        <v>230</v>
      </c>
      <c r="K218" s="95"/>
      <c r="L218" s="95"/>
      <c r="M218" s="95"/>
      <c r="N218" s="190"/>
    </row>
    <row r="219" spans="1:14" s="38" customFormat="1">
      <c r="A219" s="179" t="s">
        <v>231</v>
      </c>
      <c r="B219" s="134">
        <f>'Year 2'!B219</f>
        <v>1</v>
      </c>
      <c r="C219" s="64">
        <f>ROUND(C218*INDEX(E218:F223,B219,2),0)</f>
        <v>0</v>
      </c>
      <c r="D219" s="58"/>
      <c r="E219" s="95" t="s">
        <v>232</v>
      </c>
      <c r="F219" s="228">
        <v>0.26</v>
      </c>
      <c r="G219" s="191" t="s">
        <v>233</v>
      </c>
      <c r="H219" s="58"/>
      <c r="I219" s="134" t="s">
        <v>232</v>
      </c>
      <c r="J219" s="157" t="s">
        <v>234</v>
      </c>
      <c r="K219" s="95"/>
      <c r="L219" s="95"/>
      <c r="M219" s="95"/>
      <c r="N219" s="190"/>
    </row>
    <row r="220" spans="1:14" s="38" customFormat="1">
      <c r="A220" s="179" t="s">
        <v>57</v>
      </c>
      <c r="B220" s="228">
        <f>INDEX(E218:F223,B219,2)</f>
        <v>0.55500000000000005</v>
      </c>
      <c r="C220" s="134"/>
      <c r="D220" s="58"/>
      <c r="E220" s="95" t="s">
        <v>235</v>
      </c>
      <c r="F220" s="228">
        <v>0.53</v>
      </c>
      <c r="G220" s="191" t="s">
        <v>236</v>
      </c>
      <c r="H220" s="58"/>
      <c r="I220" s="134" t="s">
        <v>235</v>
      </c>
      <c r="J220" s="157" t="s">
        <v>36</v>
      </c>
      <c r="K220" s="95"/>
      <c r="L220" s="95"/>
      <c r="M220" s="95"/>
      <c r="N220" s="190"/>
    </row>
    <row r="221" spans="1:14" s="38" customFormat="1">
      <c r="A221" s="179"/>
      <c r="B221" s="134"/>
      <c r="C221" s="134"/>
      <c r="D221" s="58"/>
      <c r="E221" s="95" t="s">
        <v>237</v>
      </c>
      <c r="F221" s="228">
        <v>0.08</v>
      </c>
      <c r="G221" s="191" t="s">
        <v>238</v>
      </c>
      <c r="H221" s="58"/>
      <c r="I221" s="134" t="s">
        <v>237</v>
      </c>
      <c r="J221" s="157" t="s">
        <v>35</v>
      </c>
      <c r="K221" s="95"/>
      <c r="L221" s="95"/>
      <c r="M221" s="95"/>
      <c r="N221" s="190"/>
    </row>
    <row r="222" spans="1:14" s="38" customFormat="1">
      <c r="A222" s="179" t="s">
        <v>39</v>
      </c>
      <c r="B222" s="134"/>
      <c r="C222" s="134"/>
      <c r="D222" s="58"/>
      <c r="E222" s="95" t="s">
        <v>239</v>
      </c>
      <c r="F222" s="229" t="s">
        <v>240</v>
      </c>
      <c r="G222" s="191" t="s">
        <v>241</v>
      </c>
      <c r="H222" s="60"/>
      <c r="I222" s="191"/>
      <c r="J222" s="95"/>
      <c r="K222" s="134"/>
      <c r="L222" s="95"/>
      <c r="M222" s="134"/>
      <c r="N222" s="206"/>
    </row>
    <row r="223" spans="1:14" s="40" customFormat="1">
      <c r="A223" s="171"/>
      <c r="B223" s="203"/>
      <c r="C223" s="203"/>
      <c r="D223" s="61"/>
      <c r="E223" s="95" t="s">
        <v>242</v>
      </c>
      <c r="F223" s="230"/>
      <c r="G223" s="231" t="s">
        <v>243</v>
      </c>
      <c r="H223" s="62"/>
      <c r="I223" s="231"/>
      <c r="J223" s="204"/>
      <c r="K223" s="204"/>
      <c r="L223" s="159"/>
      <c r="M223" s="159"/>
      <c r="N223" s="170"/>
    </row>
    <row r="224" spans="1:14" s="40" customFormat="1">
      <c r="A224" s="196"/>
      <c r="B224" s="203"/>
      <c r="C224" s="232"/>
      <c r="D224" s="61"/>
      <c r="E224" s="95"/>
      <c r="F224" s="182"/>
      <c r="G224" s="231"/>
      <c r="H224" s="62"/>
      <c r="I224" s="231"/>
      <c r="J224" s="204"/>
      <c r="K224" s="204"/>
      <c r="L224" s="159"/>
      <c r="M224" s="159"/>
      <c r="N224" s="170"/>
    </row>
    <row r="225" spans="1:14" s="38" customFormat="1">
      <c r="A225" s="195"/>
      <c r="B225" s="95"/>
      <c r="C225" s="95"/>
      <c r="D225" s="95"/>
      <c r="E225" s="95"/>
      <c r="F225" s="95"/>
      <c r="G225" s="95"/>
      <c r="H225" s="95"/>
      <c r="I225" s="95"/>
      <c r="J225" s="95"/>
      <c r="K225" s="95"/>
      <c r="L225" s="95"/>
      <c r="M225" s="95"/>
      <c r="N225" s="190"/>
    </row>
    <row r="226" spans="1:14" s="38" customFormat="1">
      <c r="A226" s="171" t="s">
        <v>16</v>
      </c>
      <c r="B226" s="95"/>
      <c r="C226" s="95"/>
      <c r="D226" s="95"/>
      <c r="E226" s="339" t="s">
        <v>244</v>
      </c>
      <c r="F226" s="95"/>
      <c r="G226" s="95"/>
      <c r="H226" s="95"/>
      <c r="I226" s="95"/>
      <c r="J226" s="95"/>
      <c r="K226" s="95"/>
      <c r="L226" s="95"/>
      <c r="M226" s="95"/>
      <c r="N226" s="205">
        <f>C219</f>
        <v>0</v>
      </c>
    </row>
    <row r="227" spans="1:14" s="38" customFormat="1">
      <c r="A227" s="195"/>
      <c r="B227" s="95"/>
      <c r="C227" s="95"/>
      <c r="D227" s="95"/>
      <c r="E227" s="95"/>
      <c r="F227" s="95"/>
      <c r="G227" s="95"/>
      <c r="H227" s="95"/>
      <c r="I227" s="95"/>
      <c r="J227" s="95"/>
      <c r="K227" s="95"/>
      <c r="L227" s="95"/>
      <c r="M227" s="95"/>
      <c r="N227" s="190"/>
    </row>
    <row r="228" spans="1:14" s="59" customFormat="1" ht="15.75">
      <c r="A228" s="311" t="s">
        <v>245</v>
      </c>
      <c r="B228" s="273"/>
      <c r="C228" s="274"/>
      <c r="D228" s="274"/>
      <c r="E228" s="271"/>
      <c r="F228" s="271"/>
      <c r="G228" s="271"/>
      <c r="H228" s="271"/>
      <c r="I228" s="271"/>
      <c r="J228" s="271"/>
      <c r="K228" s="271"/>
      <c r="L228" s="271"/>
      <c r="M228" s="271"/>
      <c r="N228" s="275"/>
    </row>
    <row r="229" spans="1:14" s="59" customFormat="1" ht="15.75">
      <c r="A229" s="233"/>
      <c r="B229" s="234"/>
      <c r="C229" s="234"/>
      <c r="D229" s="234"/>
      <c r="E229" s="248"/>
      <c r="F229" s="248"/>
      <c r="G229" s="248"/>
      <c r="H229" s="248"/>
      <c r="I229" s="248"/>
      <c r="J229" s="248"/>
      <c r="K229" s="248"/>
      <c r="L229" s="248"/>
      <c r="M229" s="248"/>
      <c r="N229" s="250"/>
    </row>
    <row r="230" spans="1:14" s="38" customFormat="1">
      <c r="A230" s="235" t="s">
        <v>9</v>
      </c>
      <c r="B230" s="63"/>
      <c r="C230" s="63"/>
      <c r="D230" s="63"/>
      <c r="E230" s="305"/>
      <c r="F230" s="3">
        <v>424</v>
      </c>
      <c r="G230" s="63"/>
      <c r="H230" s="63"/>
      <c r="I230" s="63"/>
      <c r="J230" s="63"/>
      <c r="K230" s="304"/>
      <c r="L230" s="6">
        <v>398</v>
      </c>
      <c r="M230" s="63"/>
      <c r="N230" s="216"/>
    </row>
    <row r="231" spans="1:14" s="38" customFormat="1">
      <c r="A231" s="236"/>
      <c r="B231" s="63" t="s">
        <v>17</v>
      </c>
      <c r="C231" s="237" t="s">
        <v>18</v>
      </c>
      <c r="D231" s="64">
        <f>L103</f>
        <v>0</v>
      </c>
      <c r="E231" s="305"/>
      <c r="F231" s="95"/>
      <c r="G231" s="4" t="s">
        <v>59</v>
      </c>
      <c r="H231" s="64">
        <f>N34</f>
        <v>0</v>
      </c>
      <c r="I231" s="5" t="s">
        <v>35</v>
      </c>
      <c r="J231" s="64"/>
      <c r="K231" s="304"/>
      <c r="L231" s="95"/>
      <c r="M231" s="63" t="s">
        <v>246</v>
      </c>
      <c r="N231" s="238">
        <f>N103</f>
        <v>0</v>
      </c>
    </row>
    <row r="232" spans="1:14" s="38" customFormat="1">
      <c r="A232" s="236"/>
      <c r="B232" s="63" t="s">
        <v>247</v>
      </c>
      <c r="C232" s="237" t="s">
        <v>20</v>
      </c>
      <c r="D232" s="64">
        <f>N126</f>
        <v>0</v>
      </c>
      <c r="E232" s="305"/>
      <c r="F232" s="95"/>
      <c r="G232" s="4" t="s">
        <v>60</v>
      </c>
      <c r="H232" s="64">
        <f>N103-N34</f>
        <v>0</v>
      </c>
      <c r="I232" s="63" t="s">
        <v>45</v>
      </c>
      <c r="J232" s="64">
        <f>N188+SUM(G170:G188)</f>
        <v>0</v>
      </c>
      <c r="K232" s="304"/>
      <c r="L232" s="95"/>
      <c r="M232" s="63" t="s">
        <v>247</v>
      </c>
      <c r="N232" s="238">
        <f>G119</f>
        <v>0</v>
      </c>
    </row>
    <row r="233" spans="1:14" s="38" customFormat="1">
      <c r="A233" s="236"/>
      <c r="B233" s="63" t="s">
        <v>248</v>
      </c>
      <c r="C233" s="237" t="s">
        <v>22</v>
      </c>
      <c r="D233" s="64">
        <f>N143</f>
        <v>0</v>
      </c>
      <c r="E233" s="305"/>
      <c r="F233" s="95"/>
      <c r="G233" s="4" t="s">
        <v>27</v>
      </c>
      <c r="H233" s="64">
        <f>SUM(K170:K187)</f>
        <v>0</v>
      </c>
      <c r="I233" s="63" t="s">
        <v>66</v>
      </c>
      <c r="J233" s="64">
        <f>B141</f>
        <v>0</v>
      </c>
      <c r="K233" s="304"/>
      <c r="L233" s="95"/>
      <c r="M233" s="63" t="s">
        <v>27</v>
      </c>
      <c r="N233" s="238">
        <f>SUM(K170:K187)</f>
        <v>0</v>
      </c>
    </row>
    <row r="234" spans="1:14" s="38" customFormat="1">
      <c r="A234" s="236"/>
      <c r="B234" s="63" t="s">
        <v>23</v>
      </c>
      <c r="C234" s="237" t="s">
        <v>24</v>
      </c>
      <c r="D234" s="64">
        <f>N165</f>
        <v>0</v>
      </c>
      <c r="E234" s="305"/>
      <c r="F234" s="95"/>
      <c r="G234" s="4" t="s">
        <v>23</v>
      </c>
      <c r="H234" s="64"/>
      <c r="I234" s="63" t="s">
        <v>67</v>
      </c>
      <c r="J234" s="64">
        <f>G119</f>
        <v>0</v>
      </c>
      <c r="K234" s="304"/>
      <c r="L234" s="95"/>
      <c r="M234" s="63" t="s">
        <v>45</v>
      </c>
      <c r="N234" s="238">
        <f>N188+SUM(G170:G187)</f>
        <v>0</v>
      </c>
    </row>
    <row r="235" spans="1:14" s="38" customFormat="1">
      <c r="A235" s="236"/>
      <c r="B235" s="63" t="s">
        <v>45</v>
      </c>
      <c r="C235" s="237" t="s">
        <v>26</v>
      </c>
      <c r="D235" s="64">
        <f>N188</f>
        <v>0</v>
      </c>
      <c r="E235" s="305"/>
      <c r="F235" s="95"/>
      <c r="G235" s="63" t="s">
        <v>61</v>
      </c>
      <c r="H235" s="64">
        <f>I153</f>
        <v>0</v>
      </c>
      <c r="I235" s="63" t="s">
        <v>68</v>
      </c>
      <c r="J235" s="64">
        <f>E138</f>
        <v>0</v>
      </c>
      <c r="K235" s="304"/>
      <c r="L235" s="95"/>
      <c r="M235" s="63" t="s">
        <v>23</v>
      </c>
      <c r="N235" s="238">
        <f>N165</f>
        <v>0</v>
      </c>
    </row>
    <row r="236" spans="1:14" s="38" customFormat="1">
      <c r="A236" s="236"/>
      <c r="B236" s="63" t="s">
        <v>27</v>
      </c>
      <c r="C236" s="237" t="s">
        <v>28</v>
      </c>
      <c r="D236" s="64">
        <f>N189</f>
        <v>0</v>
      </c>
      <c r="E236" s="306"/>
      <c r="F236" s="95"/>
      <c r="G236" s="63" t="s">
        <v>62</v>
      </c>
      <c r="H236" s="64">
        <f>I163</f>
        <v>0</v>
      </c>
      <c r="I236" s="63" t="s">
        <v>69</v>
      </c>
      <c r="J236" s="64">
        <f>N210</f>
        <v>0</v>
      </c>
      <c r="K236" s="304"/>
      <c r="L236" s="95"/>
      <c r="M236" s="63" t="s">
        <v>35</v>
      </c>
      <c r="N236" s="238">
        <f>SUM(N143,G126,N201)</f>
        <v>0</v>
      </c>
    </row>
    <row r="237" spans="1:14" s="38" customFormat="1">
      <c r="A237" s="236"/>
      <c r="B237" s="63" t="s">
        <v>249</v>
      </c>
      <c r="C237" s="237" t="s">
        <v>30</v>
      </c>
      <c r="D237" s="64">
        <f>M103</f>
        <v>0</v>
      </c>
      <c r="E237" s="306"/>
      <c r="F237" s="95"/>
      <c r="G237" s="5" t="s">
        <v>63</v>
      </c>
      <c r="H237" s="64"/>
      <c r="I237" s="63" t="s">
        <v>70</v>
      </c>
      <c r="J237" s="64">
        <f>H133</f>
        <v>0</v>
      </c>
      <c r="K237" s="304"/>
      <c r="L237" s="95"/>
      <c r="M237" s="63" t="s">
        <v>33</v>
      </c>
      <c r="N237" s="238">
        <f>C210</f>
        <v>0</v>
      </c>
    </row>
    <row r="238" spans="1:14" s="38" customFormat="1">
      <c r="A238" s="236"/>
      <c r="B238" s="63" t="s">
        <v>250</v>
      </c>
      <c r="C238" s="237" t="s">
        <v>32</v>
      </c>
      <c r="D238" s="64">
        <f>N201</f>
        <v>0</v>
      </c>
      <c r="E238" s="306"/>
      <c r="F238" s="95"/>
      <c r="G238" s="63" t="s">
        <v>64</v>
      </c>
      <c r="H238" s="64">
        <f>H199</f>
        <v>0</v>
      </c>
      <c r="I238" s="63" t="s">
        <v>71</v>
      </c>
      <c r="J238" s="64">
        <v>0</v>
      </c>
      <c r="K238" s="304"/>
      <c r="L238" s="95"/>
      <c r="M238" s="63"/>
      <c r="N238" s="238"/>
    </row>
    <row r="239" spans="1:14" s="38" customFormat="1">
      <c r="A239" s="236"/>
      <c r="B239" s="63" t="s">
        <v>251</v>
      </c>
      <c r="C239" s="63" t="s">
        <v>252</v>
      </c>
      <c r="D239" s="64">
        <f>N210</f>
        <v>0</v>
      </c>
      <c r="E239" s="306"/>
      <c r="F239" s="95"/>
      <c r="G239" s="63" t="s">
        <v>65</v>
      </c>
      <c r="H239" s="64">
        <f>D199+L199</f>
        <v>0</v>
      </c>
      <c r="I239" s="63" t="s">
        <v>72</v>
      </c>
      <c r="J239" s="64">
        <f>SUM(G126,B132:B140,E131:E137,E139:E141,H134:H141)</f>
        <v>0</v>
      </c>
      <c r="K239" s="304"/>
      <c r="L239" s="95"/>
      <c r="M239" s="6" t="s">
        <v>253</v>
      </c>
      <c r="N239" s="238">
        <f>SUM(N231:N237)</f>
        <v>0</v>
      </c>
    </row>
    <row r="240" spans="1:14" s="38" customFormat="1">
      <c r="A240" s="236"/>
      <c r="B240" s="63" t="s">
        <v>254</v>
      </c>
      <c r="C240" s="63" t="s">
        <v>255</v>
      </c>
      <c r="D240" s="64"/>
      <c r="E240" s="306"/>
      <c r="F240" s="95"/>
      <c r="G240" s="63"/>
      <c r="H240" s="64"/>
      <c r="I240" s="63" t="s">
        <v>256</v>
      </c>
      <c r="J240" s="64"/>
      <c r="K240" s="304"/>
      <c r="L240" s="95"/>
      <c r="M240" s="63" t="s">
        <v>257</v>
      </c>
      <c r="N240" s="238">
        <f>D210</f>
        <v>0</v>
      </c>
    </row>
    <row r="241" spans="1:15" s="38" customFormat="1">
      <c r="A241" s="236"/>
      <c r="B241" s="63"/>
      <c r="C241" s="63"/>
      <c r="D241" s="64"/>
      <c r="E241" s="306"/>
      <c r="F241" s="95"/>
      <c r="G241" s="63"/>
      <c r="H241" s="64"/>
      <c r="I241" s="63" t="s">
        <v>35</v>
      </c>
      <c r="J241" s="64"/>
      <c r="K241" s="304"/>
      <c r="L241" s="95"/>
      <c r="M241" s="63"/>
      <c r="N241" s="238"/>
    </row>
    <row r="242" spans="1:15" s="38" customFormat="1">
      <c r="A242" s="236"/>
      <c r="B242" s="6" t="s">
        <v>258</v>
      </c>
      <c r="C242" s="63"/>
      <c r="D242" s="64">
        <f>SUM(D231:D239)</f>
        <v>0</v>
      </c>
      <c r="E242" s="306"/>
      <c r="F242" s="95"/>
      <c r="G242" s="6" t="s">
        <v>259</v>
      </c>
      <c r="H242" s="64">
        <f>SUM(H231:H241,J231:J241)</f>
        <v>0</v>
      </c>
      <c r="I242" s="63"/>
      <c r="J242" s="64"/>
      <c r="K242" s="304"/>
      <c r="L242" s="95"/>
      <c r="M242" s="6" t="s">
        <v>259</v>
      </c>
      <c r="N242" s="238">
        <f>SUM(N239:N240)</f>
        <v>0</v>
      </c>
    </row>
    <row r="243" spans="1:15" s="38" customFormat="1">
      <c r="A243" s="236"/>
      <c r="B243" s="6" t="s">
        <v>260</v>
      </c>
      <c r="C243" s="63" t="s">
        <v>261</v>
      </c>
      <c r="D243" s="64">
        <f>N226</f>
        <v>0</v>
      </c>
      <c r="E243" s="306"/>
      <c r="F243" s="95"/>
      <c r="G243" s="6" t="s">
        <v>262</v>
      </c>
      <c r="H243" s="64">
        <f>N226</f>
        <v>0</v>
      </c>
      <c r="I243" s="63"/>
      <c r="J243" s="64"/>
      <c r="K243" s="304"/>
      <c r="L243" s="95"/>
      <c r="M243" s="83" t="s">
        <v>263</v>
      </c>
      <c r="N243" s="238">
        <f>C219</f>
        <v>0</v>
      </c>
    </row>
    <row r="244" spans="1:15" s="38" customFormat="1">
      <c r="A244" s="236"/>
      <c r="B244" s="6" t="s">
        <v>16</v>
      </c>
      <c r="C244" s="63"/>
      <c r="D244" s="64">
        <f>SUM(D242:D243)</f>
        <v>0</v>
      </c>
      <c r="E244" s="306"/>
      <c r="F244" s="95"/>
      <c r="G244" s="6" t="s">
        <v>40</v>
      </c>
      <c r="H244" s="64">
        <f>SUM(H242:H243)</f>
        <v>0</v>
      </c>
      <c r="I244" s="63"/>
      <c r="J244" s="64"/>
      <c r="K244" s="304"/>
      <c r="L244" s="95"/>
      <c r="M244" s="63" t="s">
        <v>40</v>
      </c>
      <c r="N244" s="238">
        <f>SUM(N242:N243)</f>
        <v>0</v>
      </c>
    </row>
    <row r="245" spans="1:15" s="38" customFormat="1">
      <c r="A245" s="195"/>
      <c r="B245" s="95"/>
      <c r="C245" s="95"/>
      <c r="D245" s="95"/>
      <c r="E245" s="95"/>
      <c r="F245" s="95"/>
      <c r="G245" s="95"/>
      <c r="H245" s="95"/>
      <c r="I245" s="95"/>
      <c r="J245" s="95"/>
      <c r="K245" s="95"/>
      <c r="L245" s="95"/>
      <c r="M245" s="95"/>
      <c r="N245" s="178"/>
    </row>
    <row r="246" spans="1:15" s="38" customFormat="1" ht="13.5" thickBot="1">
      <c r="A246" s="276"/>
      <c r="B246" s="277"/>
      <c r="C246" s="277"/>
      <c r="D246" s="277"/>
      <c r="E246" s="277"/>
      <c r="F246" s="277"/>
      <c r="G246" s="277"/>
      <c r="H246" s="277"/>
      <c r="I246" s="277"/>
      <c r="J246" s="277"/>
      <c r="K246" s="277"/>
      <c r="L246" s="277"/>
      <c r="M246" s="278"/>
      <c r="N246" s="279"/>
    </row>
    <row r="247" spans="1:15" s="59" customFormat="1" ht="15.75">
      <c r="A247" s="40"/>
      <c r="M247" s="40"/>
      <c r="N247" s="40"/>
    </row>
    <row r="248" spans="1:15" s="59" customFormat="1" ht="15.75">
      <c r="A248" s="38"/>
      <c r="B248" s="38"/>
      <c r="C248" s="38"/>
      <c r="D248" s="38"/>
      <c r="E248" s="38"/>
      <c r="F248" s="38"/>
      <c r="G248" s="38"/>
      <c r="H248" s="38"/>
      <c r="I248" s="38"/>
      <c r="J248" s="38"/>
      <c r="K248" s="38"/>
      <c r="L248" s="38"/>
      <c r="M248" s="38"/>
      <c r="N248" s="38"/>
      <c r="O248" s="38"/>
    </row>
  </sheetData>
  <sheetProtection sheet="1" objects="1" scenarios="1" formatCells="0" formatColumns="0" formatRows="0" insertColumns="0" insertRows="0"/>
  <protectedRanges>
    <protectedRange sqref="F223" name="Range3"/>
    <protectedRange sqref="A5:F10 H7:H8" name="Range1"/>
    <protectedRange sqref="A206:D209" name="Range2"/>
    <protectedRange sqref="A15:H35 A37:H50 A52:H62 A64:H74 A76:H86 A88:H100" name="Range2_1"/>
    <protectedRange sqref="A3:F3 A4:D4 F4" name="Range1_1"/>
    <protectedRange sqref="E4" name="Range1_2"/>
  </protectedRanges>
  <phoneticPr fontId="0" type="noConversion"/>
  <printOptions gridLines="1" gridLinesSet="0"/>
  <pageMargins left="0.25" right="0.25" top="0.5" bottom="0.5" header="0.25" footer="0.25"/>
  <pageSetup scale="85" fitToHeight="4" orientation="landscape" horizontalDpi="4294967292" verticalDpi="4294967292" r:id="rId1"/>
  <headerFooter alignWithMargins="0">
    <oddHeader>&amp;L&amp;F&amp;R&amp;A</oddHeader>
    <oddFooter>Page &amp;p</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T248"/>
  <sheetViews>
    <sheetView showZeros="0" defaultGridColor="0" colorId="22" zoomScale="85" zoomScaleNormal="85" workbookViewId="0">
      <pane ySplit="4" topLeftCell="A5" activePane="bottomLeft" state="frozenSplit"/>
      <selection pane="bottomLeft" activeCell="J109" sqref="J109"/>
      <selection activeCell="G170" sqref="G170"/>
    </sheetView>
  </sheetViews>
  <sheetFormatPr defaultColWidth="9.140625" defaultRowHeight="12.75" outlineLevelRow="1"/>
  <cols>
    <col min="1" max="1" width="11.7109375" style="39" customWidth="1"/>
    <col min="2" max="2" width="12.28515625" style="39" customWidth="1"/>
    <col min="3" max="3" width="11.140625" style="39" customWidth="1"/>
    <col min="4" max="4" width="10.42578125" style="39" customWidth="1"/>
    <col min="5" max="5" width="12.5703125" style="39" customWidth="1"/>
    <col min="6" max="6" width="9.7109375" style="39" customWidth="1"/>
    <col min="7" max="7" width="12.7109375" style="39" customWidth="1"/>
    <col min="8" max="8" width="11.140625" style="39" customWidth="1"/>
    <col min="9" max="9" width="12" style="39" customWidth="1"/>
    <col min="10" max="10" width="11.7109375" style="39" customWidth="1"/>
    <col min="11" max="11" width="10.28515625" style="39" customWidth="1"/>
    <col min="12" max="12" width="10" style="39" customWidth="1"/>
    <col min="13" max="13" width="8.42578125" style="39" customWidth="1"/>
    <col min="14" max="14" width="12.85546875" style="39" customWidth="1"/>
    <col min="15" max="16" width="10.5703125" style="39" customWidth="1"/>
    <col min="17" max="17" width="9.5703125" style="39" customWidth="1"/>
    <col min="18" max="18" width="11" style="39" customWidth="1"/>
    <col min="19" max="16384" width="9.140625" style="39"/>
  </cols>
  <sheetData>
    <row r="1" spans="1:20" s="38" customFormat="1" ht="8.25" customHeight="1">
      <c r="A1" s="251"/>
      <c r="B1" s="252"/>
      <c r="C1" s="252"/>
      <c r="D1" s="252"/>
      <c r="E1" s="252"/>
      <c r="F1" s="252"/>
      <c r="G1" s="252"/>
      <c r="H1" s="252"/>
      <c r="I1" s="252"/>
      <c r="J1" s="252"/>
      <c r="K1" s="252"/>
      <c r="L1" s="252"/>
      <c r="M1" s="252"/>
      <c r="N1" s="253"/>
    </row>
    <row r="2" spans="1:20" s="38" customFormat="1" ht="17.25" customHeight="1">
      <c r="A2" s="254"/>
      <c r="B2" s="152"/>
      <c r="C2" s="152"/>
      <c r="D2" s="152"/>
      <c r="E2" s="152"/>
      <c r="F2" s="152"/>
      <c r="G2" s="152"/>
      <c r="H2" s="152"/>
      <c r="I2" s="152"/>
      <c r="J2" s="152"/>
      <c r="K2" s="152"/>
      <c r="L2" s="152"/>
      <c r="M2" s="152"/>
      <c r="N2" s="255"/>
    </row>
    <row r="3" spans="1:20" ht="15.75">
      <c r="A3" s="256" t="s">
        <v>73</v>
      </c>
      <c r="B3" s="257" t="s">
        <v>74</v>
      </c>
      <c r="C3" s="258">
        <v>4</v>
      </c>
      <c r="D3" s="258"/>
      <c r="E3" s="259" t="s">
        <v>75</v>
      </c>
      <c r="F3" s="260">
        <f>C8</f>
        <v>0</v>
      </c>
      <c r="G3" s="258"/>
      <c r="H3" s="258"/>
      <c r="I3" s="258"/>
      <c r="J3" s="257" t="s">
        <v>76</v>
      </c>
      <c r="K3" s="287">
        <f>N242</f>
        <v>0</v>
      </c>
      <c r="L3" s="261"/>
      <c r="M3" s="257" t="s">
        <v>77</v>
      </c>
      <c r="N3" s="288">
        <f>H7</f>
        <v>0</v>
      </c>
      <c r="O3" s="75"/>
      <c r="P3" s="75"/>
      <c r="Q3" s="75"/>
      <c r="R3" s="75"/>
      <c r="S3" s="38"/>
      <c r="T3" s="38"/>
    </row>
    <row r="4" spans="1:20" s="38" customFormat="1" ht="15.75">
      <c r="A4" s="262">
        <f>C7</f>
        <v>0</v>
      </c>
      <c r="B4" s="153"/>
      <c r="C4" s="286">
        <f>IF('Year 3'!E4=0,0,'Year 3'!E4+1)</f>
        <v>45108</v>
      </c>
      <c r="D4" s="154" t="s">
        <v>78</v>
      </c>
      <c r="E4" s="286">
        <f>IF(C4=0,0,DATE(YEAR(C4)+1,MONTH(C4),DAY(C4)-1))</f>
        <v>45473</v>
      </c>
      <c r="F4" s="155"/>
      <c r="G4" s="155"/>
      <c r="H4" s="155"/>
      <c r="I4" s="155"/>
      <c r="J4" s="257" t="s">
        <v>79</v>
      </c>
      <c r="K4" s="287">
        <f>N244</f>
        <v>0</v>
      </c>
      <c r="L4" s="261"/>
      <c r="M4" s="257" t="s">
        <v>80</v>
      </c>
      <c r="N4" s="289">
        <f>IF(N3=0,0,IF(H8=1,N3-K3,N3-K4))</f>
        <v>0</v>
      </c>
      <c r="O4" s="75"/>
      <c r="P4" s="75"/>
      <c r="Q4" s="75"/>
      <c r="R4" s="75"/>
      <c r="S4" s="40"/>
      <c r="T4" s="40"/>
    </row>
    <row r="5" spans="1:20" s="38" customFormat="1">
      <c r="A5" s="308" t="s">
        <v>81</v>
      </c>
      <c r="B5" s="263"/>
      <c r="C5" s="263"/>
      <c r="D5" s="264"/>
      <c r="E5" s="264"/>
      <c r="F5" s="264"/>
      <c r="G5" s="264"/>
      <c r="H5" s="264"/>
      <c r="I5" s="264"/>
      <c r="J5" s="264"/>
      <c r="K5" s="264"/>
      <c r="L5" s="263"/>
      <c r="M5" s="263"/>
      <c r="N5" s="265"/>
      <c r="O5" s="75"/>
      <c r="P5" s="75"/>
      <c r="Q5" s="75"/>
      <c r="R5" s="75"/>
      <c r="S5" s="40"/>
      <c r="T5" s="40"/>
    </row>
    <row r="6" spans="1:20" s="38" customFormat="1">
      <c r="A6" s="156"/>
      <c r="B6" s="157"/>
      <c r="C6" s="157"/>
      <c r="D6" s="157"/>
      <c r="E6" s="157"/>
      <c r="F6" s="157"/>
      <c r="G6" s="157"/>
      <c r="H6" s="157"/>
      <c r="I6" s="157"/>
      <c r="J6" s="157"/>
      <c r="K6" s="157"/>
      <c r="L6" s="157"/>
      <c r="M6" s="157"/>
      <c r="N6" s="158"/>
      <c r="O6" s="75"/>
      <c r="P6" s="75"/>
      <c r="Q6" s="75"/>
      <c r="R6" s="75"/>
      <c r="S6" s="40"/>
      <c r="T6" s="40"/>
    </row>
    <row r="7" spans="1:20" s="38" customFormat="1">
      <c r="A7" s="156"/>
      <c r="B7" s="159" t="s">
        <v>82</v>
      </c>
      <c r="C7" s="160">
        <f>'Year 3'!C7</f>
        <v>0</v>
      </c>
      <c r="D7" s="157"/>
      <c r="E7" s="161"/>
      <c r="F7" s="162"/>
      <c r="G7" s="163" t="s">
        <v>83</v>
      </c>
      <c r="H7" s="160">
        <f>'Year 3'!H7</f>
        <v>0</v>
      </c>
      <c r="I7" s="157"/>
      <c r="J7" s="164" t="s">
        <v>84</v>
      </c>
      <c r="K7" s="157"/>
      <c r="L7" s="162"/>
      <c r="M7" s="157"/>
      <c r="N7" s="158"/>
      <c r="O7" s="75"/>
      <c r="P7" s="75"/>
      <c r="Q7" s="75"/>
      <c r="R7" s="75"/>
      <c r="S7" s="40"/>
      <c r="T7" s="40"/>
    </row>
    <row r="8" spans="1:20" s="38" customFormat="1">
      <c r="A8" s="156"/>
      <c r="B8" s="159" t="s">
        <v>85</v>
      </c>
      <c r="C8" s="160">
        <f>'Year 3'!C8</f>
        <v>0</v>
      </c>
      <c r="D8" s="162"/>
      <c r="E8" s="157"/>
      <c r="F8" s="162"/>
      <c r="G8" s="163" t="s">
        <v>86</v>
      </c>
      <c r="H8" s="160">
        <f>'Year 3'!H8</f>
        <v>0</v>
      </c>
      <c r="I8" s="157"/>
      <c r="J8" s="160" t="s">
        <v>87</v>
      </c>
      <c r="K8" s="165" t="s">
        <v>88</v>
      </c>
      <c r="L8" s="157"/>
      <c r="M8" s="157"/>
      <c r="N8" s="158"/>
      <c r="O8" s="75"/>
      <c r="P8" s="75"/>
      <c r="Q8" s="75"/>
      <c r="R8" s="75"/>
      <c r="S8" s="40"/>
      <c r="T8" s="40"/>
    </row>
    <row r="9" spans="1:20" s="38" customFormat="1">
      <c r="A9" s="156"/>
      <c r="B9" s="166" t="s">
        <v>89</v>
      </c>
      <c r="C9" s="160">
        <f>'Year 3'!C9</f>
        <v>44013</v>
      </c>
      <c r="D9" s="162"/>
      <c r="E9" s="157"/>
      <c r="F9" s="162"/>
      <c r="G9" s="157"/>
      <c r="H9" s="162"/>
      <c r="I9" s="157"/>
      <c r="J9" s="160" t="s">
        <v>90</v>
      </c>
      <c r="K9" s="165" t="s">
        <v>91</v>
      </c>
      <c r="L9" s="157"/>
      <c r="M9" s="157"/>
      <c r="N9" s="158"/>
      <c r="O9" s="75"/>
      <c r="P9" s="75"/>
      <c r="Q9" s="75"/>
      <c r="R9" s="75"/>
      <c r="S9" s="40"/>
      <c r="T9" s="40"/>
    </row>
    <row r="10" spans="1:20" s="38" customFormat="1">
      <c r="A10" s="156"/>
      <c r="B10" s="166"/>
      <c r="C10" s="161"/>
      <c r="D10" s="162"/>
      <c r="E10" s="157"/>
      <c r="F10" s="162"/>
      <c r="G10" s="157"/>
      <c r="H10" s="162"/>
      <c r="I10" s="157"/>
      <c r="J10" s="160"/>
      <c r="K10" s="165"/>
      <c r="L10" s="157"/>
      <c r="M10" s="157"/>
      <c r="N10" s="158"/>
      <c r="O10" s="75"/>
      <c r="P10" s="75"/>
      <c r="Q10" s="75"/>
      <c r="R10" s="75"/>
      <c r="S10" s="40"/>
      <c r="T10" s="40"/>
    </row>
    <row r="11" spans="1:20" s="38" customFormat="1">
      <c r="A11" s="308" t="s">
        <v>92</v>
      </c>
      <c r="B11" s="263"/>
      <c r="C11" s="263"/>
      <c r="D11" s="264"/>
      <c r="E11" s="264"/>
      <c r="F11" s="264"/>
      <c r="G11" s="264"/>
      <c r="H11" s="264"/>
      <c r="I11" s="264"/>
      <c r="J11" s="264"/>
      <c r="K11" s="264"/>
      <c r="L11" s="263"/>
      <c r="M11" s="263"/>
      <c r="N11" s="265"/>
      <c r="O11" s="41"/>
      <c r="P11" s="42"/>
      <c r="Q11" s="43"/>
      <c r="R11" s="41"/>
      <c r="S11" s="42"/>
    </row>
    <row r="12" spans="1:20" s="38" customFormat="1">
      <c r="A12" s="168"/>
      <c r="B12" s="163" t="s">
        <v>93</v>
      </c>
      <c r="C12" s="95"/>
      <c r="D12" s="95"/>
      <c r="E12" s="95"/>
      <c r="F12" s="169"/>
      <c r="G12" s="95"/>
      <c r="H12" s="95"/>
      <c r="I12" s="95"/>
      <c r="J12" s="95"/>
      <c r="K12" s="169"/>
      <c r="L12" s="95"/>
      <c r="M12" s="95"/>
      <c r="N12" s="170"/>
      <c r="O12" s="41"/>
      <c r="P12" s="42"/>
      <c r="Q12" s="43"/>
      <c r="R12" s="41"/>
      <c r="S12" s="42"/>
    </row>
    <row r="13" spans="1:20" s="38" customFormat="1">
      <c r="A13" s="168" t="s">
        <v>94</v>
      </c>
      <c r="B13" s="159"/>
      <c r="C13" s="95"/>
      <c r="D13" s="95"/>
      <c r="E13" s="95"/>
      <c r="F13" s="169"/>
      <c r="G13" s="95"/>
      <c r="H13" s="95"/>
      <c r="I13" s="95"/>
      <c r="J13" s="95"/>
      <c r="K13" s="169"/>
      <c r="L13" s="95"/>
      <c r="M13" s="95"/>
      <c r="N13" s="170"/>
      <c r="O13" s="41"/>
      <c r="P13" s="42"/>
      <c r="Q13" s="43"/>
      <c r="R13" s="41"/>
      <c r="S13" s="42"/>
    </row>
    <row r="14" spans="1:20" s="38" customFormat="1" ht="25.5">
      <c r="A14" s="186" t="s">
        <v>95</v>
      </c>
      <c r="B14" s="172" t="s">
        <v>96</v>
      </c>
      <c r="C14" s="169" t="s">
        <v>97</v>
      </c>
      <c r="D14" s="169" t="s">
        <v>98</v>
      </c>
      <c r="E14" s="169" t="s">
        <v>99</v>
      </c>
      <c r="F14" s="169" t="s">
        <v>100</v>
      </c>
      <c r="G14" s="169" t="s">
        <v>101</v>
      </c>
      <c r="H14" s="169" t="s">
        <v>102</v>
      </c>
      <c r="I14" s="169"/>
      <c r="J14" s="173" t="s">
        <v>56</v>
      </c>
      <c r="K14" s="173" t="s">
        <v>103</v>
      </c>
      <c r="L14" s="173" t="s">
        <v>104</v>
      </c>
      <c r="M14" s="173" t="s">
        <v>105</v>
      </c>
      <c r="N14" s="174" t="s">
        <v>40</v>
      </c>
      <c r="O14" s="44"/>
      <c r="P14" s="1"/>
      <c r="Q14" s="45"/>
      <c r="R14" s="45"/>
      <c r="S14" s="1"/>
    </row>
    <row r="15" spans="1:20" s="38" customFormat="1">
      <c r="A15" s="156">
        <f>'Year 3'!A15</f>
        <v>0</v>
      </c>
      <c r="B15" s="157">
        <f>'Year 3'!B15</f>
        <v>0</v>
      </c>
      <c r="C15" s="162">
        <f>'Year 3'!C15</f>
        <v>0</v>
      </c>
      <c r="D15" s="162">
        <f>'Year 3'!D15</f>
        <v>0</v>
      </c>
      <c r="E15" s="175">
        <f>'Year 3'!E15</f>
        <v>0</v>
      </c>
      <c r="F15" s="134">
        <f>'Year 3'!F15</f>
        <v>1</v>
      </c>
      <c r="G15" s="175">
        <f>'Year 3'!G15</f>
        <v>0.04</v>
      </c>
      <c r="H15" s="175">
        <f>'Year 3'!H15</f>
        <v>0.02</v>
      </c>
      <c r="I15" s="176"/>
      <c r="J15" s="64">
        <f t="shared" ref="J15:J20" si="0">ROUND((C15*12)*(1+G15),0)*((1+H15)^($C$3-1))</f>
        <v>0</v>
      </c>
      <c r="K15" s="63">
        <f t="shared" ref="K15:K20" si="1">E15*D15</f>
        <v>0</v>
      </c>
      <c r="L15" s="177">
        <f t="shared" ref="L15:L31" si="2">IF($M$106="No",ROUND(J15*(K15/12),0),IF(J15&gt;$M$107,ROUND($M$107*(K15/12),0),ROUND(J15*(K15/12),0)))</f>
        <v>0</v>
      </c>
      <c r="M15" s="177">
        <f t="shared" ref="M15:M31" si="3">IF(ISBLANK(F15),0,ROUND(INDEX($D$106:$D$111,F15)*L15/100,0))</f>
        <v>0</v>
      </c>
      <c r="N15" s="178">
        <f t="shared" ref="N15:N20" si="4">L15+M15</f>
        <v>0</v>
      </c>
      <c r="O15" s="41"/>
      <c r="P15" s="41"/>
      <c r="Q15" s="42"/>
      <c r="R15" s="43"/>
      <c r="S15" s="43"/>
    </row>
    <row r="16" spans="1:20" s="38" customFormat="1">
      <c r="A16" s="156">
        <f>'Year 3'!A16</f>
        <v>0</v>
      </c>
      <c r="B16" s="157">
        <f>'Year 3'!B16</f>
        <v>0</v>
      </c>
      <c r="C16" s="162">
        <f>'Year 3'!C16</f>
        <v>0</v>
      </c>
      <c r="D16" s="162">
        <f>'Year 3'!D16</f>
        <v>0</v>
      </c>
      <c r="E16" s="175">
        <f>'Year 3'!E16</f>
        <v>0</v>
      </c>
      <c r="F16" s="134">
        <f>'Year 3'!F16</f>
        <v>1</v>
      </c>
      <c r="G16" s="175">
        <f>'Year 3'!G16</f>
        <v>0.04</v>
      </c>
      <c r="H16" s="175">
        <f>'Year 3'!H16</f>
        <v>0.02</v>
      </c>
      <c r="I16" s="176"/>
      <c r="J16" s="64">
        <f t="shared" si="0"/>
        <v>0</v>
      </c>
      <c r="K16" s="63">
        <f t="shared" si="1"/>
        <v>0</v>
      </c>
      <c r="L16" s="177">
        <f t="shared" si="2"/>
        <v>0</v>
      </c>
      <c r="M16" s="177">
        <f t="shared" si="3"/>
        <v>0</v>
      </c>
      <c r="N16" s="178">
        <f t="shared" si="4"/>
        <v>0</v>
      </c>
      <c r="O16" s="41"/>
      <c r="P16" s="41"/>
      <c r="Q16" s="42"/>
      <c r="R16" s="43"/>
      <c r="S16" s="43"/>
    </row>
    <row r="17" spans="1:19" s="38" customFormat="1">
      <c r="A17" s="156">
        <f>'Year 3'!A17</f>
        <v>0</v>
      </c>
      <c r="B17" s="157">
        <f>'Year 3'!B17</f>
        <v>0</v>
      </c>
      <c r="C17" s="162">
        <f>'Year 3'!C17</f>
        <v>0</v>
      </c>
      <c r="D17" s="162">
        <f>'Year 3'!D17</f>
        <v>0</v>
      </c>
      <c r="E17" s="175">
        <f>'Year 3'!E17</f>
        <v>0</v>
      </c>
      <c r="F17" s="134">
        <f>'Year 3'!F17</f>
        <v>1</v>
      </c>
      <c r="G17" s="175">
        <f>'Year 3'!G17</f>
        <v>0.04</v>
      </c>
      <c r="H17" s="175">
        <f>'Year 3'!H17</f>
        <v>0.02</v>
      </c>
      <c r="I17" s="176"/>
      <c r="J17" s="64">
        <f t="shared" si="0"/>
        <v>0</v>
      </c>
      <c r="K17" s="63">
        <f t="shared" si="1"/>
        <v>0</v>
      </c>
      <c r="L17" s="177">
        <f t="shared" si="2"/>
        <v>0</v>
      </c>
      <c r="M17" s="177">
        <f t="shared" si="3"/>
        <v>0</v>
      </c>
      <c r="N17" s="178">
        <f t="shared" si="4"/>
        <v>0</v>
      </c>
      <c r="O17" s="41"/>
      <c r="P17" s="41"/>
      <c r="Q17" s="42"/>
      <c r="R17" s="43"/>
      <c r="S17" s="43"/>
    </row>
    <row r="18" spans="1:19" s="38" customFormat="1">
      <c r="A18" s="156">
        <f>'Year 3'!A18</f>
        <v>0</v>
      </c>
      <c r="B18" s="157">
        <f>'Year 3'!B18</f>
        <v>0</v>
      </c>
      <c r="C18" s="162">
        <f>'Year 3'!C18</f>
        <v>0</v>
      </c>
      <c r="D18" s="162">
        <f>'Year 3'!D18</f>
        <v>0</v>
      </c>
      <c r="E18" s="175">
        <f>'Year 3'!E18</f>
        <v>0</v>
      </c>
      <c r="F18" s="134">
        <f>'Year 3'!F18</f>
        <v>1</v>
      </c>
      <c r="G18" s="175">
        <f>'Year 3'!G18</f>
        <v>0.04</v>
      </c>
      <c r="H18" s="175">
        <f>'Year 3'!H18</f>
        <v>0.02</v>
      </c>
      <c r="I18" s="176"/>
      <c r="J18" s="64">
        <f t="shared" si="0"/>
        <v>0</v>
      </c>
      <c r="K18" s="63">
        <f t="shared" si="1"/>
        <v>0</v>
      </c>
      <c r="L18" s="177">
        <f t="shared" si="2"/>
        <v>0</v>
      </c>
      <c r="M18" s="177">
        <f t="shared" si="3"/>
        <v>0</v>
      </c>
      <c r="N18" s="178">
        <f t="shared" si="4"/>
        <v>0</v>
      </c>
      <c r="O18" s="41"/>
      <c r="P18" s="41"/>
      <c r="Q18" s="42"/>
      <c r="R18" s="43"/>
      <c r="S18" s="43"/>
    </row>
    <row r="19" spans="1:19" s="38" customFormat="1">
      <c r="A19" s="156">
        <f>'Year 3'!A19</f>
        <v>0</v>
      </c>
      <c r="B19" s="157">
        <f>'Year 3'!B19</f>
        <v>0</v>
      </c>
      <c r="C19" s="162">
        <f>'Year 3'!C19</f>
        <v>0</v>
      </c>
      <c r="D19" s="162">
        <f>'Year 3'!D19</f>
        <v>0</v>
      </c>
      <c r="E19" s="175">
        <f>'Year 3'!E19</f>
        <v>0</v>
      </c>
      <c r="F19" s="134">
        <f>'Year 3'!F19</f>
        <v>1</v>
      </c>
      <c r="G19" s="175">
        <f>'Year 3'!G19</f>
        <v>0.04</v>
      </c>
      <c r="H19" s="175">
        <f>'Year 3'!H19</f>
        <v>0.02</v>
      </c>
      <c r="I19" s="176"/>
      <c r="J19" s="64">
        <f t="shared" si="0"/>
        <v>0</v>
      </c>
      <c r="K19" s="63">
        <f t="shared" si="1"/>
        <v>0</v>
      </c>
      <c r="L19" s="177">
        <f t="shared" si="2"/>
        <v>0</v>
      </c>
      <c r="M19" s="177">
        <f t="shared" si="3"/>
        <v>0</v>
      </c>
      <c r="N19" s="178">
        <f t="shared" si="4"/>
        <v>0</v>
      </c>
      <c r="O19" s="41"/>
      <c r="P19" s="41"/>
      <c r="Q19" s="42"/>
      <c r="R19" s="43"/>
      <c r="S19" s="43"/>
    </row>
    <row r="20" spans="1:19" s="38" customFormat="1">
      <c r="A20" s="156">
        <f>'Year 3'!A20</f>
        <v>0</v>
      </c>
      <c r="B20" s="157">
        <f>'Year 3'!B20</f>
        <v>0</v>
      </c>
      <c r="C20" s="162">
        <f>'Year 3'!C20</f>
        <v>0</v>
      </c>
      <c r="D20" s="162">
        <f>'Year 3'!D20</f>
        <v>0</v>
      </c>
      <c r="E20" s="175">
        <f>'Year 3'!E20</f>
        <v>0</v>
      </c>
      <c r="F20" s="134">
        <f>'Year 3'!F20</f>
        <v>1</v>
      </c>
      <c r="G20" s="175">
        <f>'Year 3'!G20</f>
        <v>0.04</v>
      </c>
      <c r="H20" s="175">
        <f>'Year 3'!H20</f>
        <v>0.02</v>
      </c>
      <c r="I20" s="176"/>
      <c r="J20" s="64">
        <f t="shared" si="0"/>
        <v>0</v>
      </c>
      <c r="K20" s="63">
        <f t="shared" si="1"/>
        <v>0</v>
      </c>
      <c r="L20" s="177">
        <f t="shared" si="2"/>
        <v>0</v>
      </c>
      <c r="M20" s="177">
        <f t="shared" si="3"/>
        <v>0</v>
      </c>
      <c r="N20" s="178">
        <f t="shared" si="4"/>
        <v>0</v>
      </c>
      <c r="O20" s="41"/>
      <c r="P20" s="41"/>
      <c r="Q20" s="42"/>
      <c r="R20" s="43"/>
      <c r="S20" s="43"/>
    </row>
    <row r="21" spans="1:19" s="38" customFormat="1" hidden="1" outlineLevel="1">
      <c r="A21" s="156">
        <f>'Year 3'!A21</f>
        <v>0</v>
      </c>
      <c r="B21" s="157">
        <f>'Year 3'!B21</f>
        <v>0</v>
      </c>
      <c r="C21" s="162">
        <f>'Year 3'!C21</f>
        <v>0</v>
      </c>
      <c r="D21" s="162">
        <f>'Year 3'!D21</f>
        <v>0</v>
      </c>
      <c r="E21" s="175">
        <f>'Year 3'!E21</f>
        <v>0</v>
      </c>
      <c r="F21" s="134">
        <f>'Year 3'!F21</f>
        <v>1</v>
      </c>
      <c r="G21" s="175">
        <f>'Year 3'!G21</f>
        <v>0.04</v>
      </c>
      <c r="H21" s="175">
        <f>'Year 3'!H21</f>
        <v>0.02</v>
      </c>
      <c r="I21" s="176"/>
      <c r="J21" s="64">
        <f t="shared" ref="J21:J26" si="5">ROUND((C21*12)*(1+G21),0)*((1+H21)^($C$3-1))</f>
        <v>0</v>
      </c>
      <c r="K21" s="63">
        <f t="shared" ref="K21:K26" si="6">E21*D21</f>
        <v>0</v>
      </c>
      <c r="L21" s="177">
        <f t="shared" si="2"/>
        <v>0</v>
      </c>
      <c r="M21" s="177">
        <f t="shared" si="3"/>
        <v>0</v>
      </c>
      <c r="N21" s="178">
        <f t="shared" ref="N21:N26" si="7">L21+M21</f>
        <v>0</v>
      </c>
      <c r="O21" s="41"/>
      <c r="P21" s="41"/>
      <c r="Q21" s="42"/>
      <c r="R21" s="43"/>
      <c r="S21" s="43"/>
    </row>
    <row r="22" spans="1:19" s="38" customFormat="1" hidden="1" outlineLevel="1">
      <c r="A22" s="156">
        <f>'Year 3'!A22</f>
        <v>0</v>
      </c>
      <c r="B22" s="157">
        <f>'Year 3'!B22</f>
        <v>0</v>
      </c>
      <c r="C22" s="162">
        <f>'Year 3'!C22</f>
        <v>0</v>
      </c>
      <c r="D22" s="162">
        <f>'Year 3'!D22</f>
        <v>0</v>
      </c>
      <c r="E22" s="175">
        <f>'Year 3'!E22</f>
        <v>0</v>
      </c>
      <c r="F22" s="134">
        <f>'Year 3'!F22</f>
        <v>1</v>
      </c>
      <c r="G22" s="175">
        <f>'Year 3'!G22</f>
        <v>0.04</v>
      </c>
      <c r="H22" s="175">
        <f>'Year 3'!H22</f>
        <v>0.02</v>
      </c>
      <c r="I22" s="176"/>
      <c r="J22" s="64">
        <f t="shared" si="5"/>
        <v>0</v>
      </c>
      <c r="K22" s="63">
        <f t="shared" si="6"/>
        <v>0</v>
      </c>
      <c r="L22" s="177">
        <f t="shared" si="2"/>
        <v>0</v>
      </c>
      <c r="M22" s="177">
        <f t="shared" si="3"/>
        <v>0</v>
      </c>
      <c r="N22" s="178">
        <f t="shared" si="7"/>
        <v>0</v>
      </c>
      <c r="O22" s="41"/>
      <c r="P22" s="41"/>
      <c r="Q22" s="42"/>
      <c r="R22" s="43"/>
      <c r="S22" s="43"/>
    </row>
    <row r="23" spans="1:19" s="38" customFormat="1" hidden="1" outlineLevel="1">
      <c r="A23" s="156">
        <f>'Year 3'!A23</f>
        <v>0</v>
      </c>
      <c r="B23" s="157">
        <f>'Year 3'!B23</f>
        <v>0</v>
      </c>
      <c r="C23" s="162">
        <f>'Year 3'!C23</f>
        <v>0</v>
      </c>
      <c r="D23" s="162">
        <f>'Year 3'!D23</f>
        <v>0</v>
      </c>
      <c r="E23" s="175">
        <f>'Year 3'!E23</f>
        <v>0</v>
      </c>
      <c r="F23" s="134">
        <f>'Year 3'!F23</f>
        <v>1</v>
      </c>
      <c r="G23" s="175">
        <f>'Year 3'!G23</f>
        <v>0.04</v>
      </c>
      <c r="H23" s="175">
        <f>'Year 3'!H23</f>
        <v>0.02</v>
      </c>
      <c r="I23" s="176"/>
      <c r="J23" s="64">
        <f t="shared" si="5"/>
        <v>0</v>
      </c>
      <c r="K23" s="63">
        <f t="shared" si="6"/>
        <v>0</v>
      </c>
      <c r="L23" s="177">
        <f t="shared" si="2"/>
        <v>0</v>
      </c>
      <c r="M23" s="177">
        <f t="shared" si="3"/>
        <v>0</v>
      </c>
      <c r="N23" s="178">
        <f t="shared" si="7"/>
        <v>0</v>
      </c>
      <c r="O23" s="41"/>
      <c r="P23" s="41"/>
      <c r="Q23" s="42"/>
      <c r="R23" s="43"/>
      <c r="S23" s="43"/>
    </row>
    <row r="24" spans="1:19" s="38" customFormat="1" hidden="1" outlineLevel="1">
      <c r="A24" s="156">
        <f>'Year 3'!A24</f>
        <v>0</v>
      </c>
      <c r="B24" s="157">
        <f>'Year 3'!B24</f>
        <v>0</v>
      </c>
      <c r="C24" s="162">
        <f>'Year 3'!C24</f>
        <v>0</v>
      </c>
      <c r="D24" s="162">
        <f>'Year 3'!D24</f>
        <v>0</v>
      </c>
      <c r="E24" s="175">
        <f>'Year 3'!E24</f>
        <v>0</v>
      </c>
      <c r="F24" s="134">
        <f>'Year 3'!F24</f>
        <v>1</v>
      </c>
      <c r="G24" s="175">
        <f>'Year 3'!G24</f>
        <v>0.04</v>
      </c>
      <c r="H24" s="175">
        <f>'Year 3'!H24</f>
        <v>0.02</v>
      </c>
      <c r="I24" s="176"/>
      <c r="J24" s="64">
        <f t="shared" si="5"/>
        <v>0</v>
      </c>
      <c r="K24" s="63">
        <f t="shared" si="6"/>
        <v>0</v>
      </c>
      <c r="L24" s="177">
        <f t="shared" si="2"/>
        <v>0</v>
      </c>
      <c r="M24" s="177">
        <f t="shared" si="3"/>
        <v>0</v>
      </c>
      <c r="N24" s="178">
        <f t="shared" si="7"/>
        <v>0</v>
      </c>
      <c r="O24" s="41"/>
      <c r="P24" s="41"/>
      <c r="Q24" s="42"/>
      <c r="R24" s="43"/>
      <c r="S24" s="43"/>
    </row>
    <row r="25" spans="1:19" s="38" customFormat="1" hidden="1" outlineLevel="1">
      <c r="A25" s="156">
        <f>'Year 3'!A25</f>
        <v>0</v>
      </c>
      <c r="B25" s="157">
        <f>'Year 3'!B25</f>
        <v>0</v>
      </c>
      <c r="C25" s="162">
        <f>'Year 3'!C25</f>
        <v>0</v>
      </c>
      <c r="D25" s="162">
        <f>'Year 3'!D25</f>
        <v>0</v>
      </c>
      <c r="E25" s="175">
        <f>'Year 3'!E25</f>
        <v>0</v>
      </c>
      <c r="F25" s="134">
        <f>'Year 3'!F25</f>
        <v>1</v>
      </c>
      <c r="G25" s="175">
        <f>'Year 3'!G25</f>
        <v>0.04</v>
      </c>
      <c r="H25" s="175">
        <f>'Year 3'!H25</f>
        <v>0.02</v>
      </c>
      <c r="I25" s="176"/>
      <c r="J25" s="64">
        <f t="shared" si="5"/>
        <v>0</v>
      </c>
      <c r="K25" s="63">
        <f t="shared" si="6"/>
        <v>0</v>
      </c>
      <c r="L25" s="177">
        <f t="shared" si="2"/>
        <v>0</v>
      </c>
      <c r="M25" s="177">
        <f t="shared" si="3"/>
        <v>0</v>
      </c>
      <c r="N25" s="178">
        <f t="shared" si="7"/>
        <v>0</v>
      </c>
      <c r="O25" s="41"/>
      <c r="P25" s="41"/>
      <c r="Q25" s="42"/>
      <c r="R25" s="43"/>
      <c r="S25" s="43"/>
    </row>
    <row r="26" spans="1:19" s="38" customFormat="1" hidden="1" outlineLevel="1">
      <c r="A26" s="156">
        <f>'Year 3'!A26</f>
        <v>0</v>
      </c>
      <c r="B26" s="157">
        <f>'Year 3'!B26</f>
        <v>0</v>
      </c>
      <c r="C26" s="162">
        <f>'Year 3'!C26</f>
        <v>0</v>
      </c>
      <c r="D26" s="162">
        <f>'Year 3'!D26</f>
        <v>0</v>
      </c>
      <c r="E26" s="175">
        <f>'Year 3'!E26</f>
        <v>0</v>
      </c>
      <c r="F26" s="134">
        <f>'Year 3'!F26</f>
        <v>1</v>
      </c>
      <c r="G26" s="175">
        <f>'Year 3'!G26</f>
        <v>0.04</v>
      </c>
      <c r="H26" s="175">
        <f>'Year 3'!H26</f>
        <v>0.02</v>
      </c>
      <c r="I26" s="176"/>
      <c r="J26" s="64">
        <f t="shared" si="5"/>
        <v>0</v>
      </c>
      <c r="K26" s="63">
        <f t="shared" si="6"/>
        <v>0</v>
      </c>
      <c r="L26" s="177">
        <f t="shared" si="2"/>
        <v>0</v>
      </c>
      <c r="M26" s="177">
        <f t="shared" si="3"/>
        <v>0</v>
      </c>
      <c r="N26" s="178">
        <f t="shared" si="7"/>
        <v>0</v>
      </c>
      <c r="O26" s="41"/>
      <c r="P26" s="41"/>
      <c r="Q26" s="42"/>
      <c r="R26" s="43"/>
      <c r="S26" s="43"/>
    </row>
    <row r="27" spans="1:19" s="38" customFormat="1" hidden="1" outlineLevel="1">
      <c r="A27" s="156">
        <f>'Year 3'!A27</f>
        <v>0</v>
      </c>
      <c r="B27" s="157">
        <f>'Year 3'!B27</f>
        <v>0</v>
      </c>
      <c r="C27" s="162">
        <f>'Year 3'!C27</f>
        <v>0</v>
      </c>
      <c r="D27" s="162">
        <f>'Year 3'!D27</f>
        <v>0</v>
      </c>
      <c r="E27" s="175">
        <f>'Year 3'!E27</f>
        <v>0</v>
      </c>
      <c r="F27" s="134">
        <f>'Year 3'!F27</f>
        <v>1</v>
      </c>
      <c r="G27" s="175">
        <f>'Year 3'!G27</f>
        <v>0.04</v>
      </c>
      <c r="H27" s="175">
        <f>'Year 3'!H27</f>
        <v>0.02</v>
      </c>
      <c r="I27" s="176"/>
      <c r="J27" s="64">
        <f t="shared" ref="J27:J33" si="8">ROUND((C27*12)*(1+G27),0)*((1+H27)^($C$3-1))</f>
        <v>0</v>
      </c>
      <c r="K27" s="63">
        <f t="shared" ref="K27:K33" si="9">E27*D27</f>
        <v>0</v>
      </c>
      <c r="L27" s="177">
        <f t="shared" si="2"/>
        <v>0</v>
      </c>
      <c r="M27" s="177">
        <f t="shared" si="3"/>
        <v>0</v>
      </c>
      <c r="N27" s="178">
        <f t="shared" ref="N27:N33" si="10">L27+M27</f>
        <v>0</v>
      </c>
      <c r="O27" s="41"/>
      <c r="P27" s="41"/>
      <c r="Q27" s="42"/>
      <c r="R27" s="43"/>
      <c r="S27" s="43"/>
    </row>
    <row r="28" spans="1:19" s="38" customFormat="1" hidden="1" outlineLevel="1">
      <c r="A28" s="156">
        <f>'Year 3'!A28</f>
        <v>0</v>
      </c>
      <c r="B28" s="157">
        <f>'Year 3'!B28</f>
        <v>0</v>
      </c>
      <c r="C28" s="162">
        <f>'Year 3'!C28</f>
        <v>0</v>
      </c>
      <c r="D28" s="162">
        <f>'Year 3'!D28</f>
        <v>0</v>
      </c>
      <c r="E28" s="175">
        <f>'Year 3'!E28</f>
        <v>0</v>
      </c>
      <c r="F28" s="134">
        <f>'Year 3'!F28</f>
        <v>1</v>
      </c>
      <c r="G28" s="175">
        <f>'Year 3'!G28</f>
        <v>0.04</v>
      </c>
      <c r="H28" s="175">
        <f>'Year 3'!H28</f>
        <v>0.02</v>
      </c>
      <c r="I28" s="176"/>
      <c r="J28" s="64">
        <f t="shared" si="8"/>
        <v>0</v>
      </c>
      <c r="K28" s="63">
        <f t="shared" si="9"/>
        <v>0</v>
      </c>
      <c r="L28" s="177">
        <f t="shared" si="2"/>
        <v>0</v>
      </c>
      <c r="M28" s="177">
        <f t="shared" si="3"/>
        <v>0</v>
      </c>
      <c r="N28" s="178">
        <f t="shared" si="10"/>
        <v>0</v>
      </c>
      <c r="O28" s="41"/>
      <c r="P28" s="41"/>
      <c r="Q28" s="42"/>
      <c r="R28" s="43"/>
      <c r="S28" s="43"/>
    </row>
    <row r="29" spans="1:19" s="38" customFormat="1" hidden="1" outlineLevel="1">
      <c r="A29" s="156">
        <f>'Year 3'!A29</f>
        <v>0</v>
      </c>
      <c r="B29" s="157">
        <f>'Year 3'!B29</f>
        <v>0</v>
      </c>
      <c r="C29" s="162">
        <f>'Year 3'!C29</f>
        <v>0</v>
      </c>
      <c r="D29" s="162">
        <f>'Year 3'!D29</f>
        <v>0</v>
      </c>
      <c r="E29" s="175">
        <f>'Year 3'!E29</f>
        <v>0</v>
      </c>
      <c r="F29" s="134">
        <f>'Year 3'!F29</f>
        <v>1</v>
      </c>
      <c r="G29" s="175">
        <f>'Year 3'!G29</f>
        <v>0.04</v>
      </c>
      <c r="H29" s="175">
        <f>'Year 3'!H29</f>
        <v>0.02</v>
      </c>
      <c r="I29" s="176"/>
      <c r="J29" s="64">
        <f t="shared" si="8"/>
        <v>0</v>
      </c>
      <c r="K29" s="63">
        <f t="shared" si="9"/>
        <v>0</v>
      </c>
      <c r="L29" s="177">
        <f t="shared" si="2"/>
        <v>0</v>
      </c>
      <c r="M29" s="177">
        <f t="shared" si="3"/>
        <v>0</v>
      </c>
      <c r="N29" s="178">
        <f t="shared" si="10"/>
        <v>0</v>
      </c>
      <c r="O29" s="41"/>
      <c r="P29" s="41"/>
      <c r="Q29" s="42"/>
      <c r="R29" s="43"/>
      <c r="S29" s="43"/>
    </row>
    <row r="30" spans="1:19" s="38" customFormat="1" hidden="1" outlineLevel="1">
      <c r="A30" s="156">
        <f>'Year 3'!A30</f>
        <v>0</v>
      </c>
      <c r="B30" s="157">
        <f>'Year 3'!B30</f>
        <v>0</v>
      </c>
      <c r="C30" s="162">
        <f>'Year 3'!C30</f>
        <v>0</v>
      </c>
      <c r="D30" s="162">
        <f>'Year 3'!D30</f>
        <v>0</v>
      </c>
      <c r="E30" s="175">
        <f>'Year 3'!E30</f>
        <v>0</v>
      </c>
      <c r="F30" s="134">
        <f>'Year 3'!F30</f>
        <v>1</v>
      </c>
      <c r="G30" s="175">
        <f>'Year 3'!G30</f>
        <v>0.04</v>
      </c>
      <c r="H30" s="175">
        <f>'Year 3'!H30</f>
        <v>0.02</v>
      </c>
      <c r="I30" s="176"/>
      <c r="J30" s="64">
        <f t="shared" si="8"/>
        <v>0</v>
      </c>
      <c r="K30" s="63">
        <f t="shared" si="9"/>
        <v>0</v>
      </c>
      <c r="L30" s="177">
        <f t="shared" si="2"/>
        <v>0</v>
      </c>
      <c r="M30" s="177">
        <f t="shared" si="3"/>
        <v>0</v>
      </c>
      <c r="N30" s="178">
        <f t="shared" si="10"/>
        <v>0</v>
      </c>
      <c r="O30" s="41"/>
      <c r="P30" s="41"/>
      <c r="Q30" s="42"/>
      <c r="R30" s="43"/>
      <c r="S30" s="43"/>
    </row>
    <row r="31" spans="1:19" s="38" customFormat="1" hidden="1" outlineLevel="1">
      <c r="A31" s="156">
        <f>'Year 3'!A31</f>
        <v>0</v>
      </c>
      <c r="B31" s="157">
        <f>'Year 3'!B31</f>
        <v>0</v>
      </c>
      <c r="C31" s="162">
        <f>'Year 3'!C31</f>
        <v>0</v>
      </c>
      <c r="D31" s="162">
        <f>'Year 3'!D31</f>
        <v>0</v>
      </c>
      <c r="E31" s="175">
        <f>'Year 3'!E31</f>
        <v>0</v>
      </c>
      <c r="F31" s="134">
        <f>'Year 3'!F31</f>
        <v>1</v>
      </c>
      <c r="G31" s="175">
        <f>'Year 3'!G31</f>
        <v>0.04</v>
      </c>
      <c r="H31" s="175">
        <f>'Year 3'!H31</f>
        <v>0.02</v>
      </c>
      <c r="I31" s="176"/>
      <c r="J31" s="64">
        <f t="shared" si="8"/>
        <v>0</v>
      </c>
      <c r="K31" s="63">
        <f t="shared" si="9"/>
        <v>0</v>
      </c>
      <c r="L31" s="177">
        <f t="shared" si="2"/>
        <v>0</v>
      </c>
      <c r="M31" s="177">
        <f t="shared" si="3"/>
        <v>0</v>
      </c>
      <c r="N31" s="178">
        <f t="shared" si="10"/>
        <v>0</v>
      </c>
      <c r="O31" s="41"/>
      <c r="P31" s="41"/>
      <c r="Q31" s="42"/>
      <c r="R31" s="43"/>
      <c r="S31" s="43"/>
    </row>
    <row r="32" spans="1:19" s="38" customFormat="1" hidden="1" outlineLevel="1">
      <c r="A32" s="156">
        <f>'Year 3'!A31</f>
        <v>0</v>
      </c>
      <c r="B32" s="157">
        <f>'Year 3'!B31</f>
        <v>0</v>
      </c>
      <c r="C32" s="162">
        <f>'Year 3'!C31</f>
        <v>0</v>
      </c>
      <c r="D32" s="162">
        <f>'Year 3'!D31</f>
        <v>0</v>
      </c>
      <c r="E32" s="175">
        <f>'Year 3'!E31</f>
        <v>0</v>
      </c>
      <c r="F32" s="134">
        <f>'Year 3'!F31</f>
        <v>1</v>
      </c>
      <c r="G32" s="175">
        <f>'Year 3'!G31</f>
        <v>0.04</v>
      </c>
      <c r="H32" s="175">
        <f>'Year 3'!H31</f>
        <v>0.02</v>
      </c>
      <c r="I32" s="176"/>
      <c r="J32" s="64">
        <f>ROUND((C32*12)*(1+G32),0)*((1+H32)^($C$3-1))</f>
        <v>0</v>
      </c>
      <c r="K32" s="63">
        <f>E32*D32</f>
        <v>0</v>
      </c>
      <c r="L32" s="177">
        <f>IF($M$106="No",ROUND(J32*(K32/12),0),IF(J32&gt;$M$107,ROUND($M$107*(K32/12),0),ROUND(J32*(K32/12),0)))</f>
        <v>0</v>
      </c>
      <c r="M32" s="177">
        <f>IF(ISBLANK(F32),0,ROUND(INDEX($D$106:$D$111,F32)*L32/100,0))</f>
        <v>0</v>
      </c>
      <c r="N32" s="178">
        <f>L32+M32</f>
        <v>0</v>
      </c>
      <c r="O32" s="41"/>
      <c r="P32" s="41"/>
      <c r="Q32" s="42"/>
      <c r="R32" s="43"/>
      <c r="S32" s="43"/>
    </row>
    <row r="33" spans="1:19" s="38" customFormat="1" hidden="1" outlineLevel="1">
      <c r="A33" s="156">
        <f>'Year 3'!A32</f>
        <v>0</v>
      </c>
      <c r="B33" s="157">
        <f>'Year 3'!B32</f>
        <v>0</v>
      </c>
      <c r="C33" s="162">
        <f>'Year 3'!C32</f>
        <v>0</v>
      </c>
      <c r="D33" s="162">
        <f>'Year 3'!D32</f>
        <v>0</v>
      </c>
      <c r="E33" s="175">
        <f>'Year 3'!E32</f>
        <v>0</v>
      </c>
      <c r="F33" s="134">
        <f>'Year 3'!F32</f>
        <v>1</v>
      </c>
      <c r="G33" s="175">
        <f>'Year 3'!G32</f>
        <v>0.04</v>
      </c>
      <c r="H33" s="175">
        <f>'Year 3'!H32</f>
        <v>0.02</v>
      </c>
      <c r="I33" s="176"/>
      <c r="J33" s="64">
        <f t="shared" si="8"/>
        <v>0</v>
      </c>
      <c r="K33" s="63">
        <f t="shared" si="9"/>
        <v>0</v>
      </c>
      <c r="L33" s="177">
        <f>IF($M$106="No",ROUND(J33*(K33/12),0),IF(J33&gt;$M$107,ROUND($M$107*(K33/12),0),ROUND(J33*(K33/12),0)))</f>
        <v>0</v>
      </c>
      <c r="M33" s="177">
        <f>IF(ISBLANK(F33),0,ROUND(INDEX($D$106:$D$111,F33)*L33/100,0))</f>
        <v>0</v>
      </c>
      <c r="N33" s="178">
        <f t="shared" si="10"/>
        <v>0</v>
      </c>
      <c r="O33" s="41"/>
      <c r="P33" s="41"/>
      <c r="Q33" s="42"/>
      <c r="R33" s="43"/>
      <c r="S33" s="43"/>
    </row>
    <row r="34" spans="1:19" s="38" customFormat="1" collapsed="1">
      <c r="A34" s="179" t="s">
        <v>39</v>
      </c>
      <c r="B34" s="46"/>
      <c r="C34" s="46"/>
      <c r="D34" s="46"/>
      <c r="E34" s="47"/>
      <c r="F34" s="46"/>
      <c r="G34" s="47"/>
      <c r="H34" s="47"/>
      <c r="I34" s="48"/>
      <c r="J34" s="2" t="s">
        <v>106</v>
      </c>
      <c r="K34" s="2">
        <f>SUM(K15:K33)</f>
        <v>0</v>
      </c>
      <c r="L34" s="2">
        <f>SUM(L15:L33)</f>
        <v>0</v>
      </c>
      <c r="M34" s="2">
        <f>SUM(M15:M33)</f>
        <v>0</v>
      </c>
      <c r="N34" s="180">
        <f>SUM(N15:N33)</f>
        <v>0</v>
      </c>
      <c r="O34" s="41"/>
      <c r="P34" s="41"/>
      <c r="Q34" s="42"/>
      <c r="R34" s="43"/>
      <c r="S34" s="43"/>
    </row>
    <row r="35" spans="1:19" s="38" customFormat="1">
      <c r="A35" s="181" t="s">
        <v>107</v>
      </c>
      <c r="B35" s="134"/>
      <c r="C35" s="134"/>
      <c r="D35" s="134"/>
      <c r="E35" s="175"/>
      <c r="F35" s="134"/>
      <c r="G35" s="175"/>
      <c r="H35" s="175"/>
      <c r="I35" s="182"/>
      <c r="J35" s="6"/>
      <c r="K35" s="6"/>
      <c r="L35" s="6"/>
      <c r="M35" s="6"/>
      <c r="N35" s="174"/>
      <c r="O35" s="41"/>
      <c r="P35" s="41"/>
      <c r="Q35" s="42"/>
      <c r="R35" s="43"/>
      <c r="S35" s="43"/>
    </row>
    <row r="36" spans="1:19" s="38" customFormat="1">
      <c r="A36" s="171"/>
      <c r="B36" s="172"/>
      <c r="C36" s="169"/>
      <c r="D36" s="169"/>
      <c r="E36" s="169"/>
      <c r="F36" s="169"/>
      <c r="G36" s="169"/>
      <c r="H36" s="169"/>
      <c r="I36" s="169"/>
      <c r="J36" s="173"/>
      <c r="K36" s="173"/>
      <c r="L36" s="173"/>
      <c r="M36" s="173"/>
      <c r="N36" s="174"/>
      <c r="O36" s="41"/>
      <c r="P36" s="41"/>
      <c r="Q36" s="42"/>
      <c r="R36" s="43"/>
      <c r="S36" s="43"/>
    </row>
    <row r="37" spans="1:19" s="38" customFormat="1">
      <c r="A37" s="156">
        <f>'Year 3'!A37</f>
        <v>0</v>
      </c>
      <c r="B37" s="157">
        <f>'Year 3'!B37</f>
        <v>0</v>
      </c>
      <c r="C37" s="162">
        <f>'Year 3'!C37</f>
        <v>0</v>
      </c>
      <c r="D37" s="162">
        <f>'Year 3'!D37</f>
        <v>0</v>
      </c>
      <c r="E37" s="175">
        <f>'Year 3'!E37</f>
        <v>0</v>
      </c>
      <c r="F37" s="134">
        <f>'Year 3'!F37</f>
        <v>6</v>
      </c>
      <c r="G37" s="175">
        <f>'Year 3'!G37</f>
        <v>0.04</v>
      </c>
      <c r="H37" s="175">
        <f>'Year 3'!H37</f>
        <v>0.02</v>
      </c>
      <c r="I37" s="176"/>
      <c r="J37" s="64">
        <f t="shared" ref="J37:J48" si="11">ROUND((C37*12)*(1+G37),0)*((1+H37)^($C$3-1))</f>
        <v>0</v>
      </c>
      <c r="K37" s="63">
        <f t="shared" ref="K37:K48" si="12">E37*D37</f>
        <v>0</v>
      </c>
      <c r="L37" s="177">
        <f t="shared" ref="L37:L48" si="13">IF($M$106="No",ROUND(J37*(K37/12),0),IF(J37&gt;$M$107,ROUND($M$107*(K37/12),0),ROUND(J37*(K37/12),0)))</f>
        <v>0</v>
      </c>
      <c r="M37" s="177">
        <f t="shared" ref="M37:M48" si="14">IF(ISBLANK(F37),0,ROUND(INDEX($D$106:$D$111,F37)*L37/100,0))</f>
        <v>0</v>
      </c>
      <c r="N37" s="178">
        <f t="shared" ref="N37:N48" si="15">L37+M37</f>
        <v>0</v>
      </c>
      <c r="O37" s="41"/>
      <c r="P37" s="41"/>
      <c r="Q37" s="42"/>
      <c r="R37" s="43"/>
      <c r="S37" s="43"/>
    </row>
    <row r="38" spans="1:19" s="38" customFormat="1">
      <c r="A38" s="156">
        <f>'Year 3'!A38</f>
        <v>0</v>
      </c>
      <c r="B38" s="157">
        <f>'Year 3'!B38</f>
        <v>0</v>
      </c>
      <c r="C38" s="162">
        <f>'Year 3'!C38</f>
        <v>0</v>
      </c>
      <c r="D38" s="162">
        <f>'Year 3'!D38</f>
        <v>0</v>
      </c>
      <c r="E38" s="175">
        <f>'Year 3'!E38</f>
        <v>0</v>
      </c>
      <c r="F38" s="134">
        <f>'Year 3'!F38</f>
        <v>6</v>
      </c>
      <c r="G38" s="175">
        <f>'Year 3'!G38</f>
        <v>0.04</v>
      </c>
      <c r="H38" s="175">
        <f>'Year 3'!H38</f>
        <v>0.02</v>
      </c>
      <c r="I38" s="176"/>
      <c r="J38" s="64">
        <f t="shared" si="11"/>
        <v>0</v>
      </c>
      <c r="K38" s="63">
        <f t="shared" si="12"/>
        <v>0</v>
      </c>
      <c r="L38" s="177">
        <f t="shared" si="13"/>
        <v>0</v>
      </c>
      <c r="M38" s="177">
        <f t="shared" si="14"/>
        <v>0</v>
      </c>
      <c r="N38" s="178">
        <f t="shared" si="15"/>
        <v>0</v>
      </c>
      <c r="O38" s="41"/>
      <c r="P38" s="41"/>
      <c r="Q38" s="42"/>
      <c r="R38" s="43"/>
      <c r="S38" s="43"/>
    </row>
    <row r="39" spans="1:19" s="38" customFormat="1">
      <c r="A39" s="156">
        <f>'Year 3'!A39</f>
        <v>0</v>
      </c>
      <c r="B39" s="157">
        <f>'Year 3'!B39</f>
        <v>0</v>
      </c>
      <c r="C39" s="162">
        <f>'Year 3'!C39</f>
        <v>0</v>
      </c>
      <c r="D39" s="162">
        <f>'Year 3'!D39</f>
        <v>0</v>
      </c>
      <c r="E39" s="175">
        <f>'Year 3'!E39</f>
        <v>0</v>
      </c>
      <c r="F39" s="134">
        <f>'Year 3'!F39</f>
        <v>6</v>
      </c>
      <c r="G39" s="175">
        <f>'Year 3'!G39</f>
        <v>0.04</v>
      </c>
      <c r="H39" s="175">
        <f>'Year 3'!H39</f>
        <v>0.02</v>
      </c>
      <c r="I39" s="176"/>
      <c r="J39" s="64">
        <f t="shared" si="11"/>
        <v>0</v>
      </c>
      <c r="K39" s="63">
        <f t="shared" si="12"/>
        <v>0</v>
      </c>
      <c r="L39" s="177">
        <f t="shared" si="13"/>
        <v>0</v>
      </c>
      <c r="M39" s="177">
        <f t="shared" si="14"/>
        <v>0</v>
      </c>
      <c r="N39" s="178">
        <f t="shared" si="15"/>
        <v>0</v>
      </c>
      <c r="O39" s="41"/>
      <c r="P39" s="41"/>
      <c r="Q39" s="42"/>
      <c r="R39" s="43"/>
      <c r="S39" s="43"/>
    </row>
    <row r="40" spans="1:19" s="38" customFormat="1" hidden="1" outlineLevel="1">
      <c r="A40" s="156">
        <f>'Year 3'!A40</f>
        <v>0</v>
      </c>
      <c r="B40" s="157">
        <f>'Year 3'!B40</f>
        <v>0</v>
      </c>
      <c r="C40" s="162">
        <f>'Year 3'!C40</f>
        <v>0</v>
      </c>
      <c r="D40" s="162">
        <f>'Year 3'!D40</f>
        <v>0</v>
      </c>
      <c r="E40" s="175">
        <f>'Year 3'!E40</f>
        <v>0</v>
      </c>
      <c r="F40" s="134">
        <f>'Year 3'!F40</f>
        <v>6</v>
      </c>
      <c r="G40" s="175">
        <f>'Year 3'!G40</f>
        <v>0.04</v>
      </c>
      <c r="H40" s="175">
        <f>'Year 3'!H40</f>
        <v>0.02</v>
      </c>
      <c r="I40" s="176"/>
      <c r="J40" s="64">
        <f t="shared" si="11"/>
        <v>0</v>
      </c>
      <c r="K40" s="63">
        <f t="shared" si="12"/>
        <v>0</v>
      </c>
      <c r="L40" s="177">
        <f t="shared" si="13"/>
        <v>0</v>
      </c>
      <c r="M40" s="177">
        <f t="shared" si="14"/>
        <v>0</v>
      </c>
      <c r="N40" s="178">
        <f t="shared" si="15"/>
        <v>0</v>
      </c>
      <c r="O40" s="41"/>
      <c r="P40" s="41"/>
      <c r="Q40" s="42"/>
      <c r="R40" s="43"/>
      <c r="S40" s="43"/>
    </row>
    <row r="41" spans="1:19" s="38" customFormat="1" hidden="1" outlineLevel="1">
      <c r="A41" s="156">
        <f>'Year 3'!A41</f>
        <v>0</v>
      </c>
      <c r="B41" s="157">
        <f>'Year 3'!B41</f>
        <v>0</v>
      </c>
      <c r="C41" s="162">
        <f>'Year 3'!C41</f>
        <v>0</v>
      </c>
      <c r="D41" s="162">
        <f>'Year 3'!D41</f>
        <v>0</v>
      </c>
      <c r="E41" s="175">
        <f>'Year 3'!E41</f>
        <v>0</v>
      </c>
      <c r="F41" s="134">
        <f>'Year 3'!F41</f>
        <v>6</v>
      </c>
      <c r="G41" s="175">
        <f>'Year 3'!G41</f>
        <v>0.04</v>
      </c>
      <c r="H41" s="175">
        <f>'Year 3'!H41</f>
        <v>0.02</v>
      </c>
      <c r="I41" s="176"/>
      <c r="J41" s="64">
        <f t="shared" si="11"/>
        <v>0</v>
      </c>
      <c r="K41" s="63">
        <f t="shared" si="12"/>
        <v>0</v>
      </c>
      <c r="L41" s="177">
        <f t="shared" si="13"/>
        <v>0</v>
      </c>
      <c r="M41" s="177">
        <f t="shared" si="14"/>
        <v>0</v>
      </c>
      <c r="N41" s="178">
        <f t="shared" si="15"/>
        <v>0</v>
      </c>
      <c r="O41" s="41"/>
      <c r="P41" s="41"/>
      <c r="Q41" s="42"/>
      <c r="R41" s="43"/>
      <c r="S41" s="43"/>
    </row>
    <row r="42" spans="1:19" s="38" customFormat="1" hidden="1" outlineLevel="1">
      <c r="A42" s="156">
        <f>'Year 3'!A42</f>
        <v>0</v>
      </c>
      <c r="B42" s="157">
        <f>'Year 3'!B42</f>
        <v>0</v>
      </c>
      <c r="C42" s="162">
        <f>'Year 3'!C42</f>
        <v>0</v>
      </c>
      <c r="D42" s="162">
        <f>'Year 3'!D42</f>
        <v>0</v>
      </c>
      <c r="E42" s="175">
        <f>'Year 3'!E42</f>
        <v>0</v>
      </c>
      <c r="F42" s="134">
        <f>'Year 3'!F42</f>
        <v>6</v>
      </c>
      <c r="G42" s="175">
        <f>'Year 3'!G42</f>
        <v>0.04</v>
      </c>
      <c r="H42" s="175">
        <f>'Year 3'!H42</f>
        <v>0.02</v>
      </c>
      <c r="I42" s="176"/>
      <c r="J42" s="64">
        <f t="shared" si="11"/>
        <v>0</v>
      </c>
      <c r="K42" s="63">
        <f t="shared" si="12"/>
        <v>0</v>
      </c>
      <c r="L42" s="177">
        <f t="shared" si="13"/>
        <v>0</v>
      </c>
      <c r="M42" s="177">
        <f t="shared" si="14"/>
        <v>0</v>
      </c>
      <c r="N42" s="178">
        <f t="shared" si="15"/>
        <v>0</v>
      </c>
      <c r="O42" s="41"/>
      <c r="P42" s="41"/>
      <c r="Q42" s="42"/>
      <c r="R42" s="43"/>
      <c r="S42" s="43"/>
    </row>
    <row r="43" spans="1:19" s="38" customFormat="1" hidden="1" outlineLevel="1">
      <c r="A43" s="156">
        <f>'Year 3'!A43</f>
        <v>0</v>
      </c>
      <c r="B43" s="157">
        <f>'Year 3'!B43</f>
        <v>0</v>
      </c>
      <c r="C43" s="162">
        <f>'Year 3'!C43</f>
        <v>0</v>
      </c>
      <c r="D43" s="162">
        <f>'Year 3'!D43</f>
        <v>0</v>
      </c>
      <c r="E43" s="175">
        <f>'Year 3'!E43</f>
        <v>0</v>
      </c>
      <c r="F43" s="134">
        <f>'Year 3'!F43</f>
        <v>6</v>
      </c>
      <c r="G43" s="175">
        <f>'Year 3'!G43</f>
        <v>0.04</v>
      </c>
      <c r="H43" s="175">
        <f>'Year 3'!H43</f>
        <v>0.02</v>
      </c>
      <c r="I43" s="176"/>
      <c r="J43" s="64">
        <f t="shared" si="11"/>
        <v>0</v>
      </c>
      <c r="K43" s="63">
        <f t="shared" si="12"/>
        <v>0</v>
      </c>
      <c r="L43" s="177">
        <f t="shared" si="13"/>
        <v>0</v>
      </c>
      <c r="M43" s="177">
        <f t="shared" si="14"/>
        <v>0</v>
      </c>
      <c r="N43" s="178">
        <f t="shared" si="15"/>
        <v>0</v>
      </c>
      <c r="O43" s="41"/>
      <c r="P43" s="41"/>
      <c r="Q43" s="42"/>
      <c r="R43" s="43"/>
      <c r="S43" s="43"/>
    </row>
    <row r="44" spans="1:19" s="38" customFormat="1" hidden="1" outlineLevel="1">
      <c r="A44" s="156">
        <f>'Year 3'!A44</f>
        <v>0</v>
      </c>
      <c r="B44" s="157">
        <f>'Year 3'!B44</f>
        <v>0</v>
      </c>
      <c r="C44" s="162">
        <f>'Year 3'!C44</f>
        <v>0</v>
      </c>
      <c r="D44" s="162">
        <f>'Year 3'!D44</f>
        <v>0</v>
      </c>
      <c r="E44" s="175">
        <f>'Year 3'!E44</f>
        <v>0</v>
      </c>
      <c r="F44" s="134">
        <f>'Year 3'!F44</f>
        <v>6</v>
      </c>
      <c r="G44" s="175">
        <f>'Year 3'!G44</f>
        <v>0.04</v>
      </c>
      <c r="H44" s="175">
        <f>'Year 3'!H44</f>
        <v>0.02</v>
      </c>
      <c r="I44" s="176"/>
      <c r="J44" s="64">
        <f t="shared" si="11"/>
        <v>0</v>
      </c>
      <c r="K44" s="63">
        <f t="shared" si="12"/>
        <v>0</v>
      </c>
      <c r="L44" s="177">
        <f t="shared" si="13"/>
        <v>0</v>
      </c>
      <c r="M44" s="177">
        <f t="shared" si="14"/>
        <v>0</v>
      </c>
      <c r="N44" s="178">
        <f t="shared" si="15"/>
        <v>0</v>
      </c>
      <c r="O44" s="41"/>
      <c r="P44" s="41"/>
      <c r="Q44" s="42"/>
      <c r="R44" s="43"/>
      <c r="S44" s="43"/>
    </row>
    <row r="45" spans="1:19" s="38" customFormat="1" hidden="1" outlineLevel="1">
      <c r="A45" s="156">
        <f>'Year 3'!A45</f>
        <v>0</v>
      </c>
      <c r="B45" s="157">
        <f>'Year 3'!B45</f>
        <v>0</v>
      </c>
      <c r="C45" s="162">
        <f>'Year 3'!C45</f>
        <v>0</v>
      </c>
      <c r="D45" s="162">
        <f>'Year 3'!D45</f>
        <v>0</v>
      </c>
      <c r="E45" s="175">
        <f>'Year 3'!E45</f>
        <v>0</v>
      </c>
      <c r="F45" s="134">
        <f>'Year 3'!F45</f>
        <v>6</v>
      </c>
      <c r="G45" s="175">
        <f>'Year 3'!G45</f>
        <v>0.04</v>
      </c>
      <c r="H45" s="175">
        <f>'Year 3'!H45</f>
        <v>0.02</v>
      </c>
      <c r="I45" s="176"/>
      <c r="J45" s="64">
        <f t="shared" si="11"/>
        <v>0</v>
      </c>
      <c r="K45" s="63">
        <f t="shared" si="12"/>
        <v>0</v>
      </c>
      <c r="L45" s="177">
        <f t="shared" si="13"/>
        <v>0</v>
      </c>
      <c r="M45" s="177">
        <f t="shared" si="14"/>
        <v>0</v>
      </c>
      <c r="N45" s="178">
        <f t="shared" si="15"/>
        <v>0</v>
      </c>
      <c r="O45" s="41"/>
      <c r="P45" s="41"/>
      <c r="Q45" s="42"/>
      <c r="R45" s="43"/>
      <c r="S45" s="43"/>
    </row>
    <row r="46" spans="1:19" s="38" customFormat="1" hidden="1" outlineLevel="1">
      <c r="A46" s="156">
        <f>'Year 3'!A46</f>
        <v>0</v>
      </c>
      <c r="B46" s="157">
        <f>'Year 3'!B46</f>
        <v>0</v>
      </c>
      <c r="C46" s="162">
        <f>'Year 3'!C46</f>
        <v>0</v>
      </c>
      <c r="D46" s="162">
        <f>'Year 3'!D46</f>
        <v>0</v>
      </c>
      <c r="E46" s="175">
        <f>'Year 3'!E46</f>
        <v>0</v>
      </c>
      <c r="F46" s="134">
        <f>'Year 3'!F46</f>
        <v>6</v>
      </c>
      <c r="G46" s="175">
        <f>'Year 3'!G46</f>
        <v>0.04</v>
      </c>
      <c r="H46" s="175">
        <f>'Year 3'!H46</f>
        <v>0.02</v>
      </c>
      <c r="I46" s="176"/>
      <c r="J46" s="64">
        <f t="shared" si="11"/>
        <v>0</v>
      </c>
      <c r="K46" s="63">
        <f t="shared" si="12"/>
        <v>0</v>
      </c>
      <c r="L46" s="177">
        <f t="shared" si="13"/>
        <v>0</v>
      </c>
      <c r="M46" s="177">
        <f t="shared" si="14"/>
        <v>0</v>
      </c>
      <c r="N46" s="178">
        <f t="shared" si="15"/>
        <v>0</v>
      </c>
      <c r="O46" s="41"/>
      <c r="P46" s="41"/>
      <c r="Q46" s="42"/>
      <c r="R46" s="43"/>
      <c r="S46" s="43"/>
    </row>
    <row r="47" spans="1:19" s="38" customFormat="1" hidden="1" outlineLevel="1">
      <c r="A47" s="156">
        <f>'Year 3'!A47</f>
        <v>0</v>
      </c>
      <c r="B47" s="157">
        <f>'Year 3'!B47</f>
        <v>0</v>
      </c>
      <c r="C47" s="162">
        <f>'Year 3'!C47</f>
        <v>0</v>
      </c>
      <c r="D47" s="162">
        <f>'Year 3'!D47</f>
        <v>0</v>
      </c>
      <c r="E47" s="175">
        <f>'Year 3'!E47</f>
        <v>0</v>
      </c>
      <c r="F47" s="134">
        <f>'Year 3'!F47</f>
        <v>6</v>
      </c>
      <c r="G47" s="175">
        <f>'Year 3'!G47</f>
        <v>0.04</v>
      </c>
      <c r="H47" s="175">
        <f>'Year 3'!H47</f>
        <v>0.02</v>
      </c>
      <c r="I47" s="176"/>
      <c r="J47" s="64">
        <f t="shared" si="11"/>
        <v>0</v>
      </c>
      <c r="K47" s="63">
        <f t="shared" si="12"/>
        <v>0</v>
      </c>
      <c r="L47" s="177">
        <f t="shared" si="13"/>
        <v>0</v>
      </c>
      <c r="M47" s="177">
        <f t="shared" si="14"/>
        <v>0</v>
      </c>
      <c r="N47" s="178">
        <f t="shared" si="15"/>
        <v>0</v>
      </c>
      <c r="O47" s="41"/>
      <c r="P47" s="41"/>
      <c r="Q47" s="42"/>
      <c r="R47" s="43"/>
      <c r="S47" s="43"/>
    </row>
    <row r="48" spans="1:19" s="38" customFormat="1" hidden="1" outlineLevel="1">
      <c r="A48" s="156">
        <f>'Year 3'!A48</f>
        <v>0</v>
      </c>
      <c r="B48" s="157">
        <f>'Year 3'!B48</f>
        <v>0</v>
      </c>
      <c r="C48" s="162">
        <f>'Year 3'!C48</f>
        <v>0</v>
      </c>
      <c r="D48" s="162">
        <f>'Year 3'!D48</f>
        <v>0</v>
      </c>
      <c r="E48" s="175">
        <f>'Year 3'!E48</f>
        <v>0</v>
      </c>
      <c r="F48" s="134">
        <f>'Year 3'!F48</f>
        <v>6</v>
      </c>
      <c r="G48" s="175">
        <f>'Year 3'!G48</f>
        <v>0.04</v>
      </c>
      <c r="H48" s="175">
        <f>'Year 3'!H48</f>
        <v>0.02</v>
      </c>
      <c r="I48" s="176"/>
      <c r="J48" s="64">
        <f t="shared" si="11"/>
        <v>0</v>
      </c>
      <c r="K48" s="63">
        <f t="shared" si="12"/>
        <v>0</v>
      </c>
      <c r="L48" s="177">
        <f t="shared" si="13"/>
        <v>0</v>
      </c>
      <c r="M48" s="177">
        <f t="shared" si="14"/>
        <v>0</v>
      </c>
      <c r="N48" s="178">
        <f t="shared" si="15"/>
        <v>0</v>
      </c>
      <c r="O48" s="41"/>
      <c r="P48" s="41"/>
      <c r="Q48" s="42"/>
      <c r="R48" s="43"/>
      <c r="S48" s="43"/>
    </row>
    <row r="49" spans="1:19" s="38" customFormat="1" collapsed="1">
      <c r="A49" s="179"/>
      <c r="B49" s="46"/>
      <c r="C49" s="46"/>
      <c r="D49" s="46"/>
      <c r="E49" s="47"/>
      <c r="F49" s="46"/>
      <c r="G49" s="47"/>
      <c r="H49" s="47"/>
      <c r="I49" s="8"/>
      <c r="J49" s="2" t="s">
        <v>106</v>
      </c>
      <c r="K49" s="2">
        <f>SUM(K37:K48)</f>
        <v>0</v>
      </c>
      <c r="L49" s="2">
        <f>SUM(L37:L48)</f>
        <v>0</v>
      </c>
      <c r="M49" s="2">
        <f>SUM(M37:M48)</f>
        <v>0</v>
      </c>
      <c r="N49" s="180">
        <f>SUM(N37:N48)</f>
        <v>0</v>
      </c>
      <c r="O49" s="41"/>
      <c r="P49" s="41"/>
      <c r="Q49" s="42"/>
      <c r="R49" s="43"/>
      <c r="S49" s="43"/>
    </row>
    <row r="50" spans="1:19" s="38" customFormat="1">
      <c r="A50" s="181" t="s">
        <v>108</v>
      </c>
      <c r="B50" s="157"/>
      <c r="C50" s="134"/>
      <c r="D50" s="134"/>
      <c r="E50" s="175"/>
      <c r="F50" s="134"/>
      <c r="G50" s="175"/>
      <c r="H50" s="175"/>
      <c r="I50" s="182"/>
      <c r="J50" s="6"/>
      <c r="K50" s="6"/>
      <c r="L50" s="6"/>
      <c r="M50" s="6"/>
      <c r="N50" s="174"/>
      <c r="O50" s="41"/>
      <c r="P50" s="41"/>
      <c r="Q50" s="42"/>
      <c r="R50" s="43"/>
      <c r="S50" s="43"/>
    </row>
    <row r="51" spans="1:19" s="38" customFormat="1" ht="25.5">
      <c r="A51" s="171" t="s">
        <v>95</v>
      </c>
      <c r="B51" s="172" t="s">
        <v>96</v>
      </c>
      <c r="C51" s="169" t="s">
        <v>109</v>
      </c>
      <c r="D51" s="169" t="s">
        <v>98</v>
      </c>
      <c r="E51" s="169" t="s">
        <v>99</v>
      </c>
      <c r="F51" s="169" t="s">
        <v>110</v>
      </c>
      <c r="G51" s="169" t="s">
        <v>101</v>
      </c>
      <c r="H51" s="169" t="s">
        <v>102</v>
      </c>
      <c r="I51" s="169" t="s">
        <v>64</v>
      </c>
      <c r="J51" s="173" t="s">
        <v>56</v>
      </c>
      <c r="K51" s="173" t="s">
        <v>103</v>
      </c>
      <c r="L51" s="173" t="s">
        <v>104</v>
      </c>
      <c r="M51" s="173" t="s">
        <v>105</v>
      </c>
      <c r="N51" s="174" t="s">
        <v>40</v>
      </c>
      <c r="O51" s="41"/>
      <c r="P51" s="41"/>
      <c r="Q51" s="42"/>
      <c r="R51" s="43"/>
      <c r="S51" s="43"/>
    </row>
    <row r="52" spans="1:19" s="38" customFormat="1">
      <c r="A52" s="156">
        <f>'Year 3'!A52</f>
        <v>0</v>
      </c>
      <c r="B52" s="157">
        <f>'Year 3'!B52</f>
        <v>0</v>
      </c>
      <c r="C52" s="134">
        <f>'Year 3'!C52</f>
        <v>0</v>
      </c>
      <c r="D52" s="134">
        <f>'Year 3'!D52</f>
        <v>0</v>
      </c>
      <c r="E52" s="175">
        <f>'Year 3'!E52</f>
        <v>0</v>
      </c>
      <c r="F52" s="134">
        <f>'Year 3'!F52</f>
        <v>1</v>
      </c>
      <c r="G52" s="175">
        <f>'Year 3'!G52</f>
        <v>0.04</v>
      </c>
      <c r="H52" s="175">
        <f>'Year 3'!H52</f>
        <v>0.02</v>
      </c>
      <c r="I52" s="183">
        <f t="shared" ref="I52:I54" si="16">IF(C52=0,0,IF(C52=2,0,(INDEX($J$107:$J$111,F52))*(K52*2)))</f>
        <v>0</v>
      </c>
      <c r="J52" s="64">
        <f t="shared" ref="J52:J54" si="17">IF(C52=0,0,(IF(C52=1,INDEX($H$107:$H$111,F52),INDEX($I$107:$I$111,F52)))*(1+G52)*((1+H52)^($C$3-1)))</f>
        <v>0</v>
      </c>
      <c r="K52" s="63">
        <f t="shared" ref="K52:K54" si="18">E52*D52</f>
        <v>0</v>
      </c>
      <c r="L52" s="177">
        <f t="shared" ref="L52:L54" si="19">IF($M$106="No",ROUND(J52*(K52/12),0),IF(J52&gt;$M$107,ROUND($M$107*(K52/12),0),ROUND(J52*(K52/12),0)))</f>
        <v>0</v>
      </c>
      <c r="M52" s="177">
        <f t="shared" ref="M52:M54" si="20">IF(ISBLANK(F52),0,ROUND(($D$109/100)*L52,0))</f>
        <v>0</v>
      </c>
      <c r="N52" s="178">
        <f t="shared" ref="N52:N54" si="21">L52+M52</f>
        <v>0</v>
      </c>
      <c r="O52" s="41"/>
      <c r="P52" s="41"/>
      <c r="Q52" s="42"/>
      <c r="R52" s="43"/>
      <c r="S52" s="43"/>
    </row>
    <row r="53" spans="1:19" s="38" customFormat="1">
      <c r="A53" s="156">
        <f>'Year 3'!A53</f>
        <v>0</v>
      </c>
      <c r="B53" s="157">
        <f>'Year 3'!B53</f>
        <v>0</v>
      </c>
      <c r="C53" s="134">
        <f>'Year 3'!C53</f>
        <v>0</v>
      </c>
      <c r="D53" s="134">
        <f>'Year 3'!D53</f>
        <v>0</v>
      </c>
      <c r="E53" s="175">
        <f>'Year 3'!E53</f>
        <v>0</v>
      </c>
      <c r="F53" s="134">
        <f>'Year 3'!F53</f>
        <v>1</v>
      </c>
      <c r="G53" s="175">
        <f>'Year 3'!G53</f>
        <v>0.04</v>
      </c>
      <c r="H53" s="175">
        <f>'Year 3'!H53</f>
        <v>0.02</v>
      </c>
      <c r="I53" s="183">
        <f t="shared" si="16"/>
        <v>0</v>
      </c>
      <c r="J53" s="64">
        <f t="shared" si="17"/>
        <v>0</v>
      </c>
      <c r="K53" s="63">
        <f t="shared" si="18"/>
        <v>0</v>
      </c>
      <c r="L53" s="177">
        <f t="shared" si="19"/>
        <v>0</v>
      </c>
      <c r="M53" s="177">
        <f t="shared" si="20"/>
        <v>0</v>
      </c>
      <c r="N53" s="178">
        <f t="shared" si="21"/>
        <v>0</v>
      </c>
      <c r="O53" s="41"/>
      <c r="P53" s="41"/>
      <c r="Q53" s="42"/>
      <c r="R53" s="43"/>
      <c r="S53" s="43"/>
    </row>
    <row r="54" spans="1:19" s="38" customFormat="1">
      <c r="A54" s="156">
        <f>'Year 3'!A54</f>
        <v>0</v>
      </c>
      <c r="B54" s="157">
        <f>'Year 3'!B54</f>
        <v>0</v>
      </c>
      <c r="C54" s="134">
        <f>'Year 3'!C54</f>
        <v>0</v>
      </c>
      <c r="D54" s="134">
        <f>'Year 3'!D54</f>
        <v>0</v>
      </c>
      <c r="E54" s="175">
        <f>'Year 3'!E54</f>
        <v>0</v>
      </c>
      <c r="F54" s="134">
        <f>'Year 3'!F54</f>
        <v>1</v>
      </c>
      <c r="G54" s="175">
        <f>'Year 3'!G54</f>
        <v>0.04</v>
      </c>
      <c r="H54" s="175">
        <f>'Year 3'!H54</f>
        <v>0.02</v>
      </c>
      <c r="I54" s="183">
        <f t="shared" si="16"/>
        <v>0</v>
      </c>
      <c r="J54" s="64">
        <f t="shared" si="17"/>
        <v>0</v>
      </c>
      <c r="K54" s="63">
        <f t="shared" si="18"/>
        <v>0</v>
      </c>
      <c r="L54" s="177">
        <f t="shared" si="19"/>
        <v>0</v>
      </c>
      <c r="M54" s="177">
        <f t="shared" si="20"/>
        <v>0</v>
      </c>
      <c r="N54" s="178">
        <f t="shared" si="21"/>
        <v>0</v>
      </c>
      <c r="O54" s="41"/>
      <c r="P54" s="41"/>
      <c r="Q54" s="42"/>
      <c r="R54" s="43"/>
      <c r="S54" s="43"/>
    </row>
    <row r="55" spans="1:19" s="38" customFormat="1" outlineLevel="1">
      <c r="A55" s="156">
        <f>'Year 3'!A55</f>
        <v>0</v>
      </c>
      <c r="B55" s="157">
        <f>'Year 3'!B55</f>
        <v>0</v>
      </c>
      <c r="C55" s="134">
        <f>'Year 3'!C55</f>
        <v>0</v>
      </c>
      <c r="D55" s="134">
        <f>'Year 3'!D55</f>
        <v>0</v>
      </c>
      <c r="E55" s="175">
        <f>'Year 3'!E55</f>
        <v>0</v>
      </c>
      <c r="F55" s="134">
        <f>'Year 3'!F55</f>
        <v>1</v>
      </c>
      <c r="G55" s="175">
        <f>'Year 3'!G55</f>
        <v>0.04</v>
      </c>
      <c r="H55" s="175">
        <f>'Year 3'!H55</f>
        <v>0.02</v>
      </c>
      <c r="I55" s="183">
        <f t="shared" ref="I55:I60" si="22">IF(C55=0,0,IF(C55=2,0,(INDEX($J$107:$J$111,F55))*(K55*2)))</f>
        <v>0</v>
      </c>
      <c r="J55" s="64">
        <f t="shared" ref="J55:J60" si="23">IF(C55=0,0,(IF(C55=1,INDEX($H$107:$H$111,F55),INDEX($I$107:$I$111,F55)))*(1+G55)*((1+H55)^($C$3-1)))</f>
        <v>0</v>
      </c>
      <c r="K55" s="63">
        <f t="shared" ref="K55:K60" si="24">E55*D55</f>
        <v>0</v>
      </c>
      <c r="L55" s="177">
        <f t="shared" ref="L55:L60" si="25">IF($M$106="No",ROUND(J55*(K55/12),0),IF(J55&gt;$M$107,ROUND($M$107*(K55/12),0),ROUND(J55*(K55/12),0)))</f>
        <v>0</v>
      </c>
      <c r="M55" s="177">
        <f t="shared" ref="M55:M60" si="26">IF(ISBLANK(F55),0,ROUND(($D$109/100)*L55,0))</f>
        <v>0</v>
      </c>
      <c r="N55" s="178">
        <f t="shared" ref="N55:N60" si="27">L55+M55</f>
        <v>0</v>
      </c>
      <c r="O55" s="41"/>
      <c r="P55" s="41"/>
      <c r="Q55" s="42"/>
      <c r="R55" s="43"/>
      <c r="S55" s="43"/>
    </row>
    <row r="56" spans="1:19" s="38" customFormat="1" outlineLevel="1">
      <c r="A56" s="156">
        <f>'Year 3'!A56</f>
        <v>0</v>
      </c>
      <c r="B56" s="157">
        <f>'Year 3'!B56</f>
        <v>0</v>
      </c>
      <c r="C56" s="134">
        <f>'Year 3'!C56</f>
        <v>0</v>
      </c>
      <c r="D56" s="134">
        <f>'Year 3'!D56</f>
        <v>0</v>
      </c>
      <c r="E56" s="175">
        <f>'Year 3'!E56</f>
        <v>0</v>
      </c>
      <c r="F56" s="134">
        <f>'Year 3'!F56</f>
        <v>1</v>
      </c>
      <c r="G56" s="175">
        <f>'Year 3'!G56</f>
        <v>0.04</v>
      </c>
      <c r="H56" s="175">
        <f>'Year 3'!H56</f>
        <v>0.02</v>
      </c>
      <c r="I56" s="183">
        <f t="shared" si="22"/>
        <v>0</v>
      </c>
      <c r="J56" s="64">
        <f t="shared" si="23"/>
        <v>0</v>
      </c>
      <c r="K56" s="63">
        <f t="shared" si="24"/>
        <v>0</v>
      </c>
      <c r="L56" s="177">
        <f t="shared" si="25"/>
        <v>0</v>
      </c>
      <c r="M56" s="177">
        <f t="shared" si="26"/>
        <v>0</v>
      </c>
      <c r="N56" s="178">
        <f t="shared" si="27"/>
        <v>0</v>
      </c>
      <c r="O56" s="41"/>
      <c r="P56" s="41"/>
      <c r="Q56" s="42"/>
      <c r="R56" s="43"/>
      <c r="S56" s="43"/>
    </row>
    <row r="57" spans="1:19" s="38" customFormat="1" outlineLevel="1">
      <c r="A57" s="156">
        <f>'Year 3'!A57</f>
        <v>0</v>
      </c>
      <c r="B57" s="157">
        <f>'Year 3'!B57</f>
        <v>0</v>
      </c>
      <c r="C57" s="134">
        <f>'Year 3'!C57</f>
        <v>0</v>
      </c>
      <c r="D57" s="134">
        <f>'Year 3'!D57</f>
        <v>0</v>
      </c>
      <c r="E57" s="175">
        <f>'Year 3'!E57</f>
        <v>0</v>
      </c>
      <c r="F57" s="134">
        <f>'Year 3'!F57</f>
        <v>1</v>
      </c>
      <c r="G57" s="175">
        <f>'Year 3'!G57</f>
        <v>0.04</v>
      </c>
      <c r="H57" s="175">
        <f>'Year 3'!H57</f>
        <v>0.02</v>
      </c>
      <c r="I57" s="183">
        <f t="shared" si="22"/>
        <v>0</v>
      </c>
      <c r="J57" s="64">
        <f t="shared" si="23"/>
        <v>0</v>
      </c>
      <c r="K57" s="63">
        <f t="shared" si="24"/>
        <v>0</v>
      </c>
      <c r="L57" s="177">
        <f t="shared" si="25"/>
        <v>0</v>
      </c>
      <c r="M57" s="177">
        <f t="shared" si="26"/>
        <v>0</v>
      </c>
      <c r="N57" s="178">
        <f t="shared" si="27"/>
        <v>0</v>
      </c>
      <c r="O57" s="41"/>
      <c r="P57" s="41"/>
      <c r="Q57" s="42"/>
      <c r="R57" s="43"/>
      <c r="S57" s="43"/>
    </row>
    <row r="58" spans="1:19" s="38" customFormat="1" outlineLevel="1">
      <c r="A58" s="156">
        <f>'Year 3'!A58</f>
        <v>0</v>
      </c>
      <c r="B58" s="157">
        <f>'Year 3'!B58</f>
        <v>0</v>
      </c>
      <c r="C58" s="134">
        <f>'Year 3'!C58</f>
        <v>0</v>
      </c>
      <c r="D58" s="134">
        <f>'Year 3'!D58</f>
        <v>0</v>
      </c>
      <c r="E58" s="175">
        <f>'Year 3'!E58</f>
        <v>0</v>
      </c>
      <c r="F58" s="134">
        <f>'Year 3'!F58</f>
        <v>1</v>
      </c>
      <c r="G58" s="175">
        <f>'Year 3'!G58</f>
        <v>0.04</v>
      </c>
      <c r="H58" s="175">
        <f>'Year 3'!H58</f>
        <v>0.02</v>
      </c>
      <c r="I58" s="183">
        <f t="shared" si="22"/>
        <v>0</v>
      </c>
      <c r="J58" s="64">
        <f t="shared" si="23"/>
        <v>0</v>
      </c>
      <c r="K58" s="63">
        <f t="shared" si="24"/>
        <v>0</v>
      </c>
      <c r="L58" s="177">
        <f t="shared" si="25"/>
        <v>0</v>
      </c>
      <c r="M58" s="177">
        <f t="shared" si="26"/>
        <v>0</v>
      </c>
      <c r="N58" s="178">
        <f t="shared" si="27"/>
        <v>0</v>
      </c>
      <c r="O58" s="41"/>
      <c r="P58" s="41"/>
      <c r="Q58" s="42"/>
      <c r="R58" s="43"/>
      <c r="S58" s="43"/>
    </row>
    <row r="59" spans="1:19" s="38" customFormat="1" outlineLevel="1">
      <c r="A59" s="156">
        <f>'Year 3'!A59</f>
        <v>0</v>
      </c>
      <c r="B59" s="157">
        <f>'Year 3'!B59</f>
        <v>0</v>
      </c>
      <c r="C59" s="134">
        <f>'Year 3'!C59</f>
        <v>0</v>
      </c>
      <c r="D59" s="134">
        <f>'Year 3'!D59</f>
        <v>0</v>
      </c>
      <c r="E59" s="175">
        <f>'Year 3'!E59</f>
        <v>0</v>
      </c>
      <c r="F59" s="134">
        <f>'Year 3'!F59</f>
        <v>1</v>
      </c>
      <c r="G59" s="175">
        <f>'Year 3'!G59</f>
        <v>0.04</v>
      </c>
      <c r="H59" s="175">
        <f>'Year 3'!H59</f>
        <v>0.02</v>
      </c>
      <c r="I59" s="183">
        <f>IF(C59=0,0,IF(C59=2,0,(INDEX($J$107:$J$111,F59))*(K59*2)))</f>
        <v>0</v>
      </c>
      <c r="J59" s="64">
        <f t="shared" si="23"/>
        <v>0</v>
      </c>
      <c r="K59" s="63">
        <f t="shared" si="24"/>
        <v>0</v>
      </c>
      <c r="L59" s="177">
        <f t="shared" si="25"/>
        <v>0</v>
      </c>
      <c r="M59" s="177">
        <f t="shared" si="26"/>
        <v>0</v>
      </c>
      <c r="N59" s="178">
        <f t="shared" si="27"/>
        <v>0</v>
      </c>
      <c r="O59" s="41"/>
      <c r="P59" s="41"/>
      <c r="Q59" s="42"/>
      <c r="R59" s="43"/>
      <c r="S59" s="43"/>
    </row>
    <row r="60" spans="1:19" s="38" customFormat="1" outlineLevel="1">
      <c r="A60" s="156">
        <f>'Year 3'!A60</f>
        <v>0</v>
      </c>
      <c r="B60" s="157">
        <f>'Year 3'!B60</f>
        <v>0</v>
      </c>
      <c r="C60" s="134">
        <f>'Year 3'!C60</f>
        <v>0</v>
      </c>
      <c r="D60" s="134">
        <f>'Year 3'!D60</f>
        <v>0</v>
      </c>
      <c r="E60" s="175">
        <f>'Year 3'!E60</f>
        <v>0</v>
      </c>
      <c r="F60" s="134">
        <f>'Year 3'!F60</f>
        <v>1</v>
      </c>
      <c r="G60" s="175">
        <f>'Year 3'!G60</f>
        <v>0.04</v>
      </c>
      <c r="H60" s="175">
        <f>'Year 3'!H60</f>
        <v>0.02</v>
      </c>
      <c r="I60" s="183">
        <f t="shared" si="22"/>
        <v>0</v>
      </c>
      <c r="J60" s="64">
        <f t="shared" si="23"/>
        <v>0</v>
      </c>
      <c r="K60" s="63">
        <f t="shared" si="24"/>
        <v>0</v>
      </c>
      <c r="L60" s="177">
        <f t="shared" si="25"/>
        <v>0</v>
      </c>
      <c r="M60" s="177">
        <f t="shared" si="26"/>
        <v>0</v>
      </c>
      <c r="N60" s="178">
        <f t="shared" si="27"/>
        <v>0</v>
      </c>
      <c r="O60" s="41"/>
      <c r="P60" s="41"/>
      <c r="Q60" s="42"/>
      <c r="R60" s="43"/>
      <c r="S60" s="43"/>
    </row>
    <row r="61" spans="1:19" s="38" customFormat="1">
      <c r="A61" s="181"/>
      <c r="B61" s="46"/>
      <c r="C61" s="46"/>
      <c r="D61" s="46"/>
      <c r="E61" s="47"/>
      <c r="F61" s="46"/>
      <c r="G61" s="47"/>
      <c r="H61" s="9" t="s">
        <v>106</v>
      </c>
      <c r="I61" s="32">
        <f t="shared" ref="I61:N61" si="28">SUM(I52:I60)</f>
        <v>0</v>
      </c>
      <c r="J61" s="32">
        <f t="shared" si="28"/>
        <v>0</v>
      </c>
      <c r="K61" s="32">
        <f t="shared" si="28"/>
        <v>0</v>
      </c>
      <c r="L61" s="32">
        <f t="shared" si="28"/>
        <v>0</v>
      </c>
      <c r="M61" s="32">
        <f t="shared" si="28"/>
        <v>0</v>
      </c>
      <c r="N61" s="180">
        <f t="shared" si="28"/>
        <v>0</v>
      </c>
      <c r="O61" s="41"/>
      <c r="P61" s="41"/>
      <c r="Q61" s="42"/>
      <c r="R61" s="43"/>
      <c r="S61" s="43"/>
    </row>
    <row r="62" spans="1:19" s="38" customFormat="1">
      <c r="A62" s="181" t="s">
        <v>111</v>
      </c>
      <c r="B62" s="134"/>
      <c r="C62" s="134"/>
      <c r="D62" s="134"/>
      <c r="E62" s="175"/>
      <c r="F62" s="134"/>
      <c r="G62" s="175"/>
      <c r="H62" s="175"/>
      <c r="I62" s="182"/>
      <c r="J62" s="6"/>
      <c r="K62" s="6"/>
      <c r="L62" s="6"/>
      <c r="M62" s="6"/>
      <c r="N62" s="174"/>
      <c r="O62" s="41"/>
      <c r="P62" s="41"/>
      <c r="Q62" s="42"/>
      <c r="R62" s="43"/>
      <c r="S62" s="43"/>
    </row>
    <row r="63" spans="1:19" s="38" customFormat="1">
      <c r="A63" s="171"/>
      <c r="B63" s="172"/>
      <c r="C63" s="169"/>
      <c r="D63" s="169"/>
      <c r="E63" s="169"/>
      <c r="F63" s="169"/>
      <c r="G63" s="169"/>
      <c r="H63" s="169"/>
      <c r="I63" s="169"/>
      <c r="J63" s="173"/>
      <c r="K63" s="173"/>
      <c r="L63" s="173"/>
      <c r="M63" s="173"/>
      <c r="N63" s="174"/>
      <c r="O63" s="41"/>
      <c r="P63" s="41"/>
      <c r="Q63" s="42"/>
      <c r="R63" s="43"/>
      <c r="S63" s="43"/>
    </row>
    <row r="64" spans="1:19" s="38" customFormat="1">
      <c r="A64" s="156">
        <f>'Year 3'!A64</f>
        <v>0</v>
      </c>
      <c r="B64" s="157">
        <f>'Year 3'!B64</f>
        <v>0</v>
      </c>
      <c r="C64" s="162">
        <f>'Year 3'!C64</f>
        <v>0</v>
      </c>
      <c r="D64" s="162">
        <f>'Year 3'!D64</f>
        <v>0</v>
      </c>
      <c r="E64" s="175">
        <f>'Year 3'!E64</f>
        <v>0</v>
      </c>
      <c r="F64" s="134">
        <f>'Year 3'!F64</f>
        <v>3</v>
      </c>
      <c r="G64" s="175">
        <f>'Year 3'!G64</f>
        <v>0.04</v>
      </c>
      <c r="H64" s="175">
        <f>'Year 3'!H64</f>
        <v>0.02</v>
      </c>
      <c r="I64" s="176"/>
      <c r="J64" s="64">
        <f t="shared" ref="J64:J72" si="29">ROUND((C64*12)*(1+G64),0)*((1+H64)^($C$3-1))</f>
        <v>0</v>
      </c>
      <c r="K64" s="63">
        <f t="shared" ref="K64:K72" si="30">E64*D64</f>
        <v>0</v>
      </c>
      <c r="L64" s="177">
        <f t="shared" ref="L64:L72" si="31">IF($M$106="No",ROUND(J64*(K64/12),0),IF(J64&gt;$M$107,ROUND($M$107*(K64/12),0),ROUND(J64*(K64/12),0)))</f>
        <v>0</v>
      </c>
      <c r="M64" s="177">
        <f t="shared" ref="M64:M72" si="32">IF(ISBLANK(F64),0,ROUND(INDEX($D$106:$D$111,F64)*L64/100,0))</f>
        <v>0</v>
      </c>
      <c r="N64" s="178">
        <f t="shared" ref="N64:N72" si="33">L64+M64</f>
        <v>0</v>
      </c>
      <c r="O64" s="41"/>
      <c r="P64" s="41"/>
      <c r="Q64" s="42"/>
      <c r="R64" s="43"/>
      <c r="S64" s="43"/>
    </row>
    <row r="65" spans="1:19" s="38" customFormat="1">
      <c r="A65" s="156">
        <f>'Year 3'!A65</f>
        <v>0</v>
      </c>
      <c r="B65" s="157">
        <f>'Year 3'!B65</f>
        <v>0</v>
      </c>
      <c r="C65" s="162">
        <f>'Year 3'!C65</f>
        <v>0</v>
      </c>
      <c r="D65" s="162">
        <f>'Year 3'!D65</f>
        <v>0</v>
      </c>
      <c r="E65" s="175">
        <f>'Year 3'!E65</f>
        <v>0</v>
      </c>
      <c r="F65" s="134">
        <f>'Year 3'!F65</f>
        <v>3</v>
      </c>
      <c r="G65" s="175">
        <f>'Year 3'!G65</f>
        <v>0.04</v>
      </c>
      <c r="H65" s="175">
        <f>'Year 3'!H65</f>
        <v>0.02</v>
      </c>
      <c r="I65" s="176"/>
      <c r="J65" s="64">
        <f t="shared" si="29"/>
        <v>0</v>
      </c>
      <c r="K65" s="63">
        <f t="shared" si="30"/>
        <v>0</v>
      </c>
      <c r="L65" s="177">
        <f t="shared" si="31"/>
        <v>0</v>
      </c>
      <c r="M65" s="177">
        <f t="shared" si="32"/>
        <v>0</v>
      </c>
      <c r="N65" s="178">
        <f t="shared" si="33"/>
        <v>0</v>
      </c>
      <c r="O65" s="41"/>
      <c r="P65" s="41"/>
      <c r="Q65" s="42"/>
      <c r="R65" s="43"/>
      <c r="S65" s="43"/>
    </row>
    <row r="66" spans="1:19" s="38" customFormat="1">
      <c r="A66" s="156">
        <f>'Year 3'!A66</f>
        <v>0</v>
      </c>
      <c r="B66" s="157">
        <f>'Year 3'!B66</f>
        <v>0</v>
      </c>
      <c r="C66" s="162">
        <f>'Year 3'!C66</f>
        <v>0</v>
      </c>
      <c r="D66" s="162">
        <f>'Year 3'!D66</f>
        <v>0</v>
      </c>
      <c r="E66" s="175">
        <f>'Year 3'!E66</f>
        <v>0</v>
      </c>
      <c r="F66" s="134">
        <f>'Year 3'!F66</f>
        <v>3</v>
      </c>
      <c r="G66" s="175">
        <f>'Year 3'!G66</f>
        <v>0.04</v>
      </c>
      <c r="H66" s="175">
        <f>'Year 3'!H66</f>
        <v>0.02</v>
      </c>
      <c r="I66" s="176"/>
      <c r="J66" s="64">
        <f t="shared" si="29"/>
        <v>0</v>
      </c>
      <c r="K66" s="63">
        <f t="shared" si="30"/>
        <v>0</v>
      </c>
      <c r="L66" s="177">
        <f t="shared" si="31"/>
        <v>0</v>
      </c>
      <c r="M66" s="177">
        <f t="shared" si="32"/>
        <v>0</v>
      </c>
      <c r="N66" s="178">
        <f t="shared" si="33"/>
        <v>0</v>
      </c>
      <c r="O66" s="41"/>
      <c r="P66" s="41"/>
      <c r="Q66" s="42"/>
      <c r="R66" s="43"/>
      <c r="S66" s="43"/>
    </row>
    <row r="67" spans="1:19" s="38" customFormat="1" hidden="1" outlineLevel="1">
      <c r="A67" s="156">
        <f>'Year 3'!A67</f>
        <v>0</v>
      </c>
      <c r="B67" s="157">
        <f>'Year 3'!B67</f>
        <v>0</v>
      </c>
      <c r="C67" s="162">
        <f>'Year 3'!C67</f>
        <v>0</v>
      </c>
      <c r="D67" s="162">
        <f>'Year 3'!D67</f>
        <v>0</v>
      </c>
      <c r="E67" s="175">
        <f>'Year 3'!E67</f>
        <v>0</v>
      </c>
      <c r="F67" s="134">
        <f>'Year 3'!F67</f>
        <v>3</v>
      </c>
      <c r="G67" s="175">
        <f>'Year 3'!G67</f>
        <v>0.04</v>
      </c>
      <c r="H67" s="175">
        <f>'Year 3'!H67</f>
        <v>0.02</v>
      </c>
      <c r="I67" s="176"/>
      <c r="J67" s="64">
        <f t="shared" si="29"/>
        <v>0</v>
      </c>
      <c r="K67" s="63">
        <f t="shared" si="30"/>
        <v>0</v>
      </c>
      <c r="L67" s="177">
        <f t="shared" si="31"/>
        <v>0</v>
      </c>
      <c r="M67" s="177">
        <f t="shared" si="32"/>
        <v>0</v>
      </c>
      <c r="N67" s="178">
        <f t="shared" si="33"/>
        <v>0</v>
      </c>
      <c r="O67" s="41"/>
      <c r="P67" s="41"/>
      <c r="Q67" s="42"/>
      <c r="R67" s="43"/>
      <c r="S67" s="43"/>
    </row>
    <row r="68" spans="1:19" s="38" customFormat="1" hidden="1" outlineLevel="1">
      <c r="A68" s="156">
        <f>'Year 3'!A68</f>
        <v>0</v>
      </c>
      <c r="B68" s="157">
        <f>'Year 3'!B68</f>
        <v>0</v>
      </c>
      <c r="C68" s="162">
        <f>'Year 3'!C68</f>
        <v>0</v>
      </c>
      <c r="D68" s="162">
        <f>'Year 3'!D68</f>
        <v>0</v>
      </c>
      <c r="E68" s="175">
        <f>'Year 3'!E68</f>
        <v>0</v>
      </c>
      <c r="F68" s="134">
        <f>'Year 3'!F68</f>
        <v>3</v>
      </c>
      <c r="G68" s="175">
        <f>'Year 3'!G68</f>
        <v>0.04</v>
      </c>
      <c r="H68" s="175">
        <f>'Year 3'!H68</f>
        <v>0.02</v>
      </c>
      <c r="I68" s="176"/>
      <c r="J68" s="64">
        <f t="shared" si="29"/>
        <v>0</v>
      </c>
      <c r="K68" s="63">
        <f t="shared" si="30"/>
        <v>0</v>
      </c>
      <c r="L68" s="177">
        <f t="shared" si="31"/>
        <v>0</v>
      </c>
      <c r="M68" s="177">
        <f t="shared" si="32"/>
        <v>0</v>
      </c>
      <c r="N68" s="178">
        <f t="shared" si="33"/>
        <v>0</v>
      </c>
      <c r="O68" s="41"/>
      <c r="P68" s="41"/>
      <c r="Q68" s="42"/>
      <c r="R68" s="43"/>
      <c r="S68" s="43"/>
    </row>
    <row r="69" spans="1:19" s="38" customFormat="1" hidden="1" outlineLevel="1">
      <c r="A69" s="156">
        <f>'Year 3'!A69</f>
        <v>0</v>
      </c>
      <c r="B69" s="157">
        <f>'Year 3'!B69</f>
        <v>0</v>
      </c>
      <c r="C69" s="162">
        <f>'Year 3'!C69</f>
        <v>0</v>
      </c>
      <c r="D69" s="162">
        <f>'Year 3'!D69</f>
        <v>0</v>
      </c>
      <c r="E69" s="175">
        <f>'Year 3'!E69</f>
        <v>0</v>
      </c>
      <c r="F69" s="134">
        <f>'Year 3'!F69</f>
        <v>3</v>
      </c>
      <c r="G69" s="175">
        <f>'Year 3'!G69</f>
        <v>0.04</v>
      </c>
      <c r="H69" s="175">
        <f>'Year 3'!H69</f>
        <v>0.02</v>
      </c>
      <c r="I69" s="176"/>
      <c r="J69" s="64">
        <f t="shared" si="29"/>
        <v>0</v>
      </c>
      <c r="K69" s="63">
        <f t="shared" si="30"/>
        <v>0</v>
      </c>
      <c r="L69" s="177">
        <f t="shared" si="31"/>
        <v>0</v>
      </c>
      <c r="M69" s="177">
        <f t="shared" si="32"/>
        <v>0</v>
      </c>
      <c r="N69" s="178">
        <f t="shared" si="33"/>
        <v>0</v>
      </c>
      <c r="O69" s="41"/>
      <c r="P69" s="41"/>
      <c r="Q69" s="42"/>
      <c r="R69" s="43"/>
      <c r="S69" s="43"/>
    </row>
    <row r="70" spans="1:19" s="38" customFormat="1" hidden="1" outlineLevel="1">
      <c r="A70" s="156">
        <f>'Year 3'!A70</f>
        <v>0</v>
      </c>
      <c r="B70" s="157">
        <f>'Year 3'!B70</f>
        <v>0</v>
      </c>
      <c r="C70" s="162">
        <f>'Year 3'!C70</f>
        <v>0</v>
      </c>
      <c r="D70" s="162">
        <f>'Year 3'!D70</f>
        <v>0</v>
      </c>
      <c r="E70" s="175">
        <f>'Year 3'!E70</f>
        <v>0</v>
      </c>
      <c r="F70" s="134">
        <f>'Year 3'!F70</f>
        <v>3</v>
      </c>
      <c r="G70" s="175">
        <f>'Year 3'!G70</f>
        <v>0.04</v>
      </c>
      <c r="H70" s="175">
        <f>'Year 3'!H70</f>
        <v>0.02</v>
      </c>
      <c r="I70" s="176"/>
      <c r="J70" s="64">
        <f t="shared" si="29"/>
        <v>0</v>
      </c>
      <c r="K70" s="63">
        <f t="shared" si="30"/>
        <v>0</v>
      </c>
      <c r="L70" s="177">
        <f t="shared" si="31"/>
        <v>0</v>
      </c>
      <c r="M70" s="177">
        <f t="shared" si="32"/>
        <v>0</v>
      </c>
      <c r="N70" s="178">
        <f t="shared" si="33"/>
        <v>0</v>
      </c>
      <c r="O70" s="41"/>
      <c r="P70" s="41"/>
      <c r="Q70" s="42"/>
      <c r="R70" s="43"/>
      <c r="S70" s="43"/>
    </row>
    <row r="71" spans="1:19" s="38" customFormat="1" hidden="1" outlineLevel="1">
      <c r="A71" s="156">
        <f>'Year 3'!A71</f>
        <v>0</v>
      </c>
      <c r="B71" s="157">
        <f>'Year 3'!B71</f>
        <v>0</v>
      </c>
      <c r="C71" s="162">
        <f>'Year 3'!C71</f>
        <v>0</v>
      </c>
      <c r="D71" s="162">
        <f>'Year 3'!D71</f>
        <v>0</v>
      </c>
      <c r="E71" s="175">
        <f>'Year 3'!E71</f>
        <v>0</v>
      </c>
      <c r="F71" s="134">
        <f>'Year 3'!F71</f>
        <v>3</v>
      </c>
      <c r="G71" s="175">
        <f>'Year 3'!G71</f>
        <v>0.04</v>
      </c>
      <c r="H71" s="175">
        <f>'Year 3'!H71</f>
        <v>0.02</v>
      </c>
      <c r="I71" s="176"/>
      <c r="J71" s="64">
        <f t="shared" si="29"/>
        <v>0</v>
      </c>
      <c r="K71" s="63">
        <f t="shared" si="30"/>
        <v>0</v>
      </c>
      <c r="L71" s="177">
        <f t="shared" si="31"/>
        <v>0</v>
      </c>
      <c r="M71" s="177">
        <f t="shared" si="32"/>
        <v>0</v>
      </c>
      <c r="N71" s="178">
        <f t="shared" si="33"/>
        <v>0</v>
      </c>
      <c r="O71" s="41"/>
      <c r="P71" s="41"/>
      <c r="Q71" s="42"/>
      <c r="R71" s="43"/>
      <c r="S71" s="43"/>
    </row>
    <row r="72" spans="1:19" s="38" customFormat="1" hidden="1" outlineLevel="1">
      <c r="A72" s="156">
        <f>'Year 3'!A72</f>
        <v>0</v>
      </c>
      <c r="B72" s="157">
        <f>'Year 3'!B72</f>
        <v>0</v>
      </c>
      <c r="C72" s="162">
        <f>'Year 3'!C72</f>
        <v>0</v>
      </c>
      <c r="D72" s="162">
        <f>'Year 3'!D72</f>
        <v>0</v>
      </c>
      <c r="E72" s="175">
        <f>'Year 3'!E72</f>
        <v>0</v>
      </c>
      <c r="F72" s="134">
        <f>'Year 3'!F72</f>
        <v>3</v>
      </c>
      <c r="G72" s="175">
        <f>'Year 3'!G72</f>
        <v>0.04</v>
      </c>
      <c r="H72" s="175">
        <f>'Year 3'!H72</f>
        <v>0.02</v>
      </c>
      <c r="I72" s="176"/>
      <c r="J72" s="64">
        <f t="shared" si="29"/>
        <v>0</v>
      </c>
      <c r="K72" s="63">
        <f t="shared" si="30"/>
        <v>0</v>
      </c>
      <c r="L72" s="177">
        <f t="shared" si="31"/>
        <v>0</v>
      </c>
      <c r="M72" s="177">
        <f t="shared" si="32"/>
        <v>0</v>
      </c>
      <c r="N72" s="178">
        <f t="shared" si="33"/>
        <v>0</v>
      </c>
      <c r="O72" s="41"/>
      <c r="P72" s="41"/>
      <c r="Q72" s="42"/>
      <c r="R72" s="43"/>
      <c r="S72" s="43"/>
    </row>
    <row r="73" spans="1:19" s="38" customFormat="1" collapsed="1">
      <c r="A73" s="181"/>
      <c r="B73" s="46"/>
      <c r="C73" s="46"/>
      <c r="D73" s="46"/>
      <c r="E73" s="47"/>
      <c r="F73" s="46"/>
      <c r="G73" s="47"/>
      <c r="H73" s="47"/>
      <c r="I73" s="8"/>
      <c r="J73" s="2" t="s">
        <v>106</v>
      </c>
      <c r="K73" s="2">
        <f>SUM(K64:K72)</f>
        <v>0</v>
      </c>
      <c r="L73" s="2">
        <f>SUM(L64:L72)</f>
        <v>0</v>
      </c>
      <c r="M73" s="2">
        <f>SUM(M64:M72)</f>
        <v>0</v>
      </c>
      <c r="N73" s="180">
        <f>SUM(N64:N72)</f>
        <v>0</v>
      </c>
      <c r="O73" s="41"/>
      <c r="P73" s="41"/>
      <c r="Q73" s="42"/>
      <c r="R73" s="43"/>
      <c r="S73" s="43"/>
    </row>
    <row r="74" spans="1:19" s="38" customFormat="1">
      <c r="A74" s="181" t="s">
        <v>264</v>
      </c>
      <c r="B74" s="134"/>
      <c r="C74" s="134"/>
      <c r="D74" s="134"/>
      <c r="E74" s="175"/>
      <c r="F74" s="134"/>
      <c r="G74" s="175"/>
      <c r="H74" s="175"/>
      <c r="I74" s="182"/>
      <c r="J74" s="6"/>
      <c r="K74" s="6"/>
      <c r="L74" s="6"/>
      <c r="M74" s="6"/>
      <c r="N74" s="174"/>
      <c r="O74" s="41"/>
      <c r="P74" s="41"/>
      <c r="Q74" s="42"/>
      <c r="R74" s="43"/>
      <c r="S74" s="43"/>
    </row>
    <row r="75" spans="1:19" s="38" customFormat="1">
      <c r="A75" s="171"/>
      <c r="B75" s="172"/>
      <c r="C75" s="169"/>
      <c r="D75" s="169"/>
      <c r="E75" s="169"/>
      <c r="F75" s="169"/>
      <c r="G75" s="169"/>
      <c r="H75" s="169"/>
      <c r="I75" s="169"/>
      <c r="J75" s="173"/>
      <c r="K75" s="173"/>
      <c r="L75" s="173"/>
      <c r="M75" s="173"/>
      <c r="N75" s="174"/>
      <c r="O75" s="41"/>
      <c r="P75" s="41"/>
      <c r="Q75" s="42"/>
      <c r="R75" s="43"/>
      <c r="S75" s="43"/>
    </row>
    <row r="76" spans="1:19" s="38" customFormat="1">
      <c r="A76" s="156">
        <f>'Year 3'!A76</f>
        <v>0</v>
      </c>
      <c r="B76" s="157">
        <f>'Year 3'!B76</f>
        <v>0</v>
      </c>
      <c r="C76" s="162">
        <f>'Year 3'!C76</f>
        <v>0</v>
      </c>
      <c r="D76" s="134">
        <f>'Year 3'!D76</f>
        <v>0</v>
      </c>
      <c r="E76" s="175">
        <f>'Year 3'!E76</f>
        <v>0</v>
      </c>
      <c r="F76" s="134">
        <f>'Year 3'!F76</f>
        <v>2</v>
      </c>
      <c r="G76" s="175">
        <f>'Year 3'!G76</f>
        <v>0.04</v>
      </c>
      <c r="H76" s="175">
        <f>'Year 3'!H76</f>
        <v>0.02</v>
      </c>
      <c r="I76" s="176"/>
      <c r="J76" s="64">
        <f t="shared" ref="J76:J84" si="34">ROUND((C76*12)*(1+G76),0)*((1+H76)^($C$3-1))</f>
        <v>0</v>
      </c>
      <c r="K76" s="63">
        <f t="shared" ref="K76:K84" si="35">E76*D76</f>
        <v>0</v>
      </c>
      <c r="L76" s="177">
        <f t="shared" ref="L76:L84" si="36">IF($M$106="No",ROUND(J76*(K76/12),0),IF(J76&gt;$M$107,ROUND($M$107*(K76/12),0),ROUND(J76*(K76/12),0)))</f>
        <v>0</v>
      </c>
      <c r="M76" s="177">
        <f t="shared" ref="M76:M84" si="37">IF(ISBLANK(F76),0,ROUND(INDEX($D$106:$D$111,F76)*L76/100,0))</f>
        <v>0</v>
      </c>
      <c r="N76" s="178">
        <f t="shared" ref="N76:N84" si="38">L76+M76</f>
        <v>0</v>
      </c>
      <c r="O76" s="41"/>
      <c r="P76" s="41"/>
      <c r="Q76" s="42"/>
      <c r="R76" s="43"/>
      <c r="S76" s="43"/>
    </row>
    <row r="77" spans="1:19" s="38" customFormat="1">
      <c r="A77" s="156">
        <f>'Year 3'!A77</f>
        <v>0</v>
      </c>
      <c r="B77" s="157">
        <f>'Year 3'!B77</f>
        <v>0</v>
      </c>
      <c r="C77" s="162">
        <f>'Year 3'!C77</f>
        <v>0</v>
      </c>
      <c r="D77" s="134">
        <f>'Year 3'!D77</f>
        <v>0</v>
      </c>
      <c r="E77" s="175">
        <f>'Year 3'!E77</f>
        <v>0</v>
      </c>
      <c r="F77" s="134">
        <f>'Year 3'!F77</f>
        <v>2</v>
      </c>
      <c r="G77" s="175">
        <f>'Year 3'!G77</f>
        <v>0.04</v>
      </c>
      <c r="H77" s="175">
        <f>'Year 3'!H77</f>
        <v>0.02</v>
      </c>
      <c r="I77" s="176"/>
      <c r="J77" s="64">
        <f t="shared" si="34"/>
        <v>0</v>
      </c>
      <c r="K77" s="63">
        <f t="shared" si="35"/>
        <v>0</v>
      </c>
      <c r="L77" s="177">
        <f t="shared" si="36"/>
        <v>0</v>
      </c>
      <c r="M77" s="177">
        <f t="shared" si="37"/>
        <v>0</v>
      </c>
      <c r="N77" s="178">
        <f t="shared" si="38"/>
        <v>0</v>
      </c>
      <c r="O77" s="41"/>
      <c r="P77" s="41"/>
      <c r="Q77" s="42"/>
      <c r="R77" s="43"/>
      <c r="S77" s="43"/>
    </row>
    <row r="78" spans="1:19" s="38" customFormat="1">
      <c r="A78" s="156">
        <f>'Year 3'!A78</f>
        <v>0</v>
      </c>
      <c r="B78" s="157">
        <f>'Year 3'!B78</f>
        <v>0</v>
      </c>
      <c r="C78" s="162">
        <f>'Year 3'!C78</f>
        <v>0</v>
      </c>
      <c r="D78" s="134">
        <f>'Year 3'!D78</f>
        <v>0</v>
      </c>
      <c r="E78" s="175">
        <f>'Year 3'!E78</f>
        <v>0</v>
      </c>
      <c r="F78" s="134">
        <f>'Year 3'!F78</f>
        <v>2</v>
      </c>
      <c r="G78" s="175">
        <f>'Year 3'!G78</f>
        <v>0.04</v>
      </c>
      <c r="H78" s="175">
        <f>'Year 3'!H78</f>
        <v>0.02</v>
      </c>
      <c r="I78" s="176"/>
      <c r="J78" s="64">
        <f t="shared" si="34"/>
        <v>0</v>
      </c>
      <c r="K78" s="63">
        <f t="shared" si="35"/>
        <v>0</v>
      </c>
      <c r="L78" s="177">
        <f t="shared" si="36"/>
        <v>0</v>
      </c>
      <c r="M78" s="177">
        <f t="shared" si="37"/>
        <v>0</v>
      </c>
      <c r="N78" s="178">
        <f t="shared" si="38"/>
        <v>0</v>
      </c>
      <c r="O78" s="41"/>
      <c r="P78" s="41"/>
      <c r="Q78" s="42"/>
      <c r="R78" s="43"/>
      <c r="S78" s="43"/>
    </row>
    <row r="79" spans="1:19" s="38" customFormat="1" hidden="1" outlineLevel="1">
      <c r="A79" s="156">
        <f>'Year 3'!A79</f>
        <v>0</v>
      </c>
      <c r="B79" s="157">
        <f>'Year 3'!B79</f>
        <v>0</v>
      </c>
      <c r="C79" s="162">
        <f>'Year 3'!C79</f>
        <v>0</v>
      </c>
      <c r="D79" s="134">
        <f>'Year 3'!D79</f>
        <v>0</v>
      </c>
      <c r="E79" s="175">
        <f>'Year 3'!E79</f>
        <v>0</v>
      </c>
      <c r="F79" s="134">
        <f>'Year 3'!F79</f>
        <v>2</v>
      </c>
      <c r="G79" s="175">
        <f>'Year 3'!G79</f>
        <v>0.04</v>
      </c>
      <c r="H79" s="175">
        <f>'Year 3'!H79</f>
        <v>0.02</v>
      </c>
      <c r="I79" s="176"/>
      <c r="J79" s="64">
        <f t="shared" si="34"/>
        <v>0</v>
      </c>
      <c r="K79" s="63">
        <f t="shared" si="35"/>
        <v>0</v>
      </c>
      <c r="L79" s="177">
        <f t="shared" si="36"/>
        <v>0</v>
      </c>
      <c r="M79" s="177">
        <f t="shared" si="37"/>
        <v>0</v>
      </c>
      <c r="N79" s="178">
        <f t="shared" si="38"/>
        <v>0</v>
      </c>
      <c r="O79" s="41"/>
      <c r="P79" s="41"/>
      <c r="Q79" s="42"/>
      <c r="R79" s="43"/>
      <c r="S79" s="43"/>
    </row>
    <row r="80" spans="1:19" s="38" customFormat="1" hidden="1" outlineLevel="1">
      <c r="A80" s="156">
        <f>'Year 3'!A80</f>
        <v>0</v>
      </c>
      <c r="B80" s="157">
        <f>'Year 3'!B80</f>
        <v>0</v>
      </c>
      <c r="C80" s="162">
        <f>'Year 3'!C80</f>
        <v>0</v>
      </c>
      <c r="D80" s="134">
        <f>'Year 3'!D80</f>
        <v>0</v>
      </c>
      <c r="E80" s="175">
        <f>'Year 3'!E80</f>
        <v>0</v>
      </c>
      <c r="F80" s="134">
        <f>'Year 3'!F80</f>
        <v>2</v>
      </c>
      <c r="G80" s="175">
        <f>'Year 3'!G80</f>
        <v>0.04</v>
      </c>
      <c r="H80" s="175">
        <f>'Year 3'!H80</f>
        <v>0.02</v>
      </c>
      <c r="I80" s="176"/>
      <c r="J80" s="64">
        <f t="shared" si="34"/>
        <v>0</v>
      </c>
      <c r="K80" s="63">
        <f t="shared" si="35"/>
        <v>0</v>
      </c>
      <c r="L80" s="177">
        <f t="shared" si="36"/>
        <v>0</v>
      </c>
      <c r="M80" s="177">
        <f t="shared" si="37"/>
        <v>0</v>
      </c>
      <c r="N80" s="178">
        <f t="shared" si="38"/>
        <v>0</v>
      </c>
      <c r="O80" s="41"/>
      <c r="P80" s="41"/>
      <c r="Q80" s="42"/>
      <c r="R80" s="43"/>
      <c r="S80" s="43"/>
    </row>
    <row r="81" spans="1:19" s="38" customFormat="1" hidden="1" outlineLevel="1">
      <c r="A81" s="156">
        <f>'Year 3'!A81</f>
        <v>0</v>
      </c>
      <c r="B81" s="157">
        <f>'Year 3'!B81</f>
        <v>0</v>
      </c>
      <c r="C81" s="162">
        <f>'Year 3'!C81</f>
        <v>0</v>
      </c>
      <c r="D81" s="134">
        <f>'Year 3'!D81</f>
        <v>0</v>
      </c>
      <c r="E81" s="175">
        <f>'Year 3'!E81</f>
        <v>0</v>
      </c>
      <c r="F81" s="134">
        <f>'Year 3'!F81</f>
        <v>2</v>
      </c>
      <c r="G81" s="175">
        <f>'Year 3'!G81</f>
        <v>0.04</v>
      </c>
      <c r="H81" s="175">
        <f>'Year 3'!H81</f>
        <v>0.02</v>
      </c>
      <c r="I81" s="176"/>
      <c r="J81" s="64">
        <f t="shared" si="34"/>
        <v>0</v>
      </c>
      <c r="K81" s="63">
        <f t="shared" si="35"/>
        <v>0</v>
      </c>
      <c r="L81" s="177">
        <f t="shared" si="36"/>
        <v>0</v>
      </c>
      <c r="M81" s="177">
        <f t="shared" si="37"/>
        <v>0</v>
      </c>
      <c r="N81" s="178">
        <f t="shared" si="38"/>
        <v>0</v>
      </c>
      <c r="O81" s="41"/>
      <c r="P81" s="41"/>
      <c r="Q81" s="42"/>
      <c r="R81" s="43"/>
      <c r="S81" s="43"/>
    </row>
    <row r="82" spans="1:19" s="38" customFormat="1" hidden="1" outlineLevel="1">
      <c r="A82" s="156">
        <f>'Year 3'!A82</f>
        <v>0</v>
      </c>
      <c r="B82" s="157">
        <f>'Year 3'!B82</f>
        <v>0</v>
      </c>
      <c r="C82" s="162">
        <f>'Year 3'!C82</f>
        <v>0</v>
      </c>
      <c r="D82" s="134">
        <f>'Year 3'!D82</f>
        <v>0</v>
      </c>
      <c r="E82" s="175">
        <f>'Year 3'!E82</f>
        <v>0</v>
      </c>
      <c r="F82" s="134">
        <f>'Year 3'!F82</f>
        <v>2</v>
      </c>
      <c r="G82" s="175">
        <f>'Year 3'!G82</f>
        <v>0.04</v>
      </c>
      <c r="H82" s="175">
        <f>'Year 3'!H82</f>
        <v>0.02</v>
      </c>
      <c r="I82" s="176"/>
      <c r="J82" s="64">
        <f t="shared" si="34"/>
        <v>0</v>
      </c>
      <c r="K82" s="63">
        <f t="shared" si="35"/>
        <v>0</v>
      </c>
      <c r="L82" s="177">
        <f t="shared" si="36"/>
        <v>0</v>
      </c>
      <c r="M82" s="177">
        <f t="shared" si="37"/>
        <v>0</v>
      </c>
      <c r="N82" s="178">
        <f t="shared" si="38"/>
        <v>0</v>
      </c>
      <c r="O82" s="41"/>
      <c r="P82" s="41"/>
      <c r="Q82" s="42"/>
      <c r="R82" s="43"/>
      <c r="S82" s="43"/>
    </row>
    <row r="83" spans="1:19" s="38" customFormat="1" hidden="1" outlineLevel="1">
      <c r="A83" s="156">
        <f>'Year 3'!A83</f>
        <v>0</v>
      </c>
      <c r="B83" s="157">
        <f>'Year 3'!B83</f>
        <v>0</v>
      </c>
      <c r="C83" s="162">
        <f>'Year 3'!C83</f>
        <v>0</v>
      </c>
      <c r="D83" s="134">
        <f>'Year 3'!D83</f>
        <v>0</v>
      </c>
      <c r="E83" s="175">
        <f>'Year 3'!E83</f>
        <v>0</v>
      </c>
      <c r="F83" s="134">
        <f>'Year 3'!F83</f>
        <v>2</v>
      </c>
      <c r="G83" s="175">
        <f>'Year 3'!G83</f>
        <v>0.04</v>
      </c>
      <c r="H83" s="175">
        <f>'Year 3'!H83</f>
        <v>0.02</v>
      </c>
      <c r="I83" s="176"/>
      <c r="J83" s="64">
        <f t="shared" si="34"/>
        <v>0</v>
      </c>
      <c r="K83" s="63">
        <f t="shared" si="35"/>
        <v>0</v>
      </c>
      <c r="L83" s="177">
        <f t="shared" si="36"/>
        <v>0</v>
      </c>
      <c r="M83" s="177">
        <f t="shared" si="37"/>
        <v>0</v>
      </c>
      <c r="N83" s="178">
        <f t="shared" si="38"/>
        <v>0</v>
      </c>
      <c r="O83" s="41"/>
      <c r="P83" s="41"/>
      <c r="Q83" s="42"/>
      <c r="R83" s="43"/>
      <c r="S83" s="43"/>
    </row>
    <row r="84" spans="1:19" s="38" customFormat="1" hidden="1" outlineLevel="1">
      <c r="A84" s="156">
        <f>'Year 3'!A84</f>
        <v>0</v>
      </c>
      <c r="B84" s="157">
        <f>'Year 3'!B84</f>
        <v>0</v>
      </c>
      <c r="C84" s="162">
        <f>'Year 3'!C84</f>
        <v>0</v>
      </c>
      <c r="D84" s="134">
        <f>'Year 3'!D84</f>
        <v>0</v>
      </c>
      <c r="E84" s="175">
        <f>'Year 3'!E84</f>
        <v>0</v>
      </c>
      <c r="F84" s="134">
        <f>'Year 3'!F84</f>
        <v>2</v>
      </c>
      <c r="G84" s="175">
        <f>'Year 3'!G84</f>
        <v>0.04</v>
      </c>
      <c r="H84" s="175">
        <f>'Year 3'!H84</f>
        <v>0.02</v>
      </c>
      <c r="I84" s="176"/>
      <c r="J84" s="64">
        <f t="shared" si="34"/>
        <v>0</v>
      </c>
      <c r="K84" s="63">
        <f t="shared" si="35"/>
        <v>0</v>
      </c>
      <c r="L84" s="177">
        <f t="shared" si="36"/>
        <v>0</v>
      </c>
      <c r="M84" s="177">
        <f t="shared" si="37"/>
        <v>0</v>
      </c>
      <c r="N84" s="178">
        <f t="shared" si="38"/>
        <v>0</v>
      </c>
      <c r="O84" s="41"/>
      <c r="P84" s="41"/>
      <c r="Q84" s="42"/>
      <c r="R84" s="43"/>
      <c r="S84" s="43"/>
    </row>
    <row r="85" spans="1:19" s="38" customFormat="1" collapsed="1">
      <c r="A85" s="181"/>
      <c r="B85" s="46"/>
      <c r="C85" s="46"/>
      <c r="D85" s="46"/>
      <c r="E85" s="47"/>
      <c r="F85" s="46"/>
      <c r="G85" s="47"/>
      <c r="H85" s="47"/>
      <c r="I85" s="8"/>
      <c r="J85" s="2" t="s">
        <v>106</v>
      </c>
      <c r="K85" s="2">
        <f>SUM(K76:K84)</f>
        <v>0</v>
      </c>
      <c r="L85" s="2">
        <f>SUM(L76:L84)</f>
        <v>0</v>
      </c>
      <c r="M85" s="2">
        <f>SUM(M76:M84)</f>
        <v>0</v>
      </c>
      <c r="N85" s="180">
        <f>SUM(N76:N84)</f>
        <v>0</v>
      </c>
      <c r="O85" s="41"/>
      <c r="P85" s="41"/>
      <c r="Q85" s="42"/>
      <c r="R85" s="43"/>
      <c r="S85" s="43"/>
    </row>
    <row r="86" spans="1:19" s="38" customFormat="1">
      <c r="A86" s="181" t="s">
        <v>113</v>
      </c>
      <c r="B86" s="134"/>
      <c r="C86" s="134"/>
      <c r="D86" s="134"/>
      <c r="E86" s="175"/>
      <c r="F86" s="134"/>
      <c r="G86" s="175"/>
      <c r="H86" s="175"/>
      <c r="I86" s="182"/>
      <c r="J86" s="6"/>
      <c r="K86" s="6"/>
      <c r="L86" s="6"/>
      <c r="M86" s="6"/>
      <c r="N86" s="174"/>
      <c r="O86" s="41"/>
      <c r="P86" s="41"/>
      <c r="Q86" s="42"/>
      <c r="R86" s="43"/>
      <c r="S86" s="43"/>
    </row>
    <row r="87" spans="1:19" s="38" customFormat="1">
      <c r="A87" s="179"/>
      <c r="B87" s="134"/>
      <c r="C87" s="162"/>
      <c r="D87" s="134"/>
      <c r="E87" s="175"/>
      <c r="F87" s="134"/>
      <c r="G87" s="175"/>
      <c r="H87" s="175"/>
      <c r="I87" s="169"/>
      <c r="J87" s="173"/>
      <c r="K87" s="173"/>
      <c r="L87" s="173"/>
      <c r="M87" s="173"/>
      <c r="N87" s="174"/>
      <c r="O87" s="41"/>
      <c r="P87" s="41"/>
      <c r="Q87" s="42"/>
      <c r="R87" s="43"/>
      <c r="S87" s="43"/>
    </row>
    <row r="88" spans="1:19" s="38" customFormat="1">
      <c r="A88" s="156">
        <f>'Year 3'!A88</f>
        <v>0</v>
      </c>
      <c r="B88" s="157">
        <f>'Year 3'!B88</f>
        <v>0</v>
      </c>
      <c r="C88" s="162">
        <f>'Year 3'!C88</f>
        <v>0</v>
      </c>
      <c r="D88" s="134">
        <f>'Year 3'!D88</f>
        <v>0</v>
      </c>
      <c r="E88" s="175">
        <f>'Year 3'!E88</f>
        <v>0</v>
      </c>
      <c r="F88" s="134">
        <f>'Year 3'!F88</f>
        <v>5</v>
      </c>
      <c r="G88" s="175">
        <f>'Year 3'!G88</f>
        <v>0.04</v>
      </c>
      <c r="H88" s="175">
        <f>'Year 3'!H88</f>
        <v>0.02</v>
      </c>
      <c r="I88" s="176"/>
      <c r="J88" s="64">
        <f t="shared" ref="J88:J99" si="39">ROUND((C88*12)*(1+G88),0)*((1+H88)^($C$3-1))</f>
        <v>0</v>
      </c>
      <c r="K88" s="63">
        <f t="shared" ref="K88:K99" si="40">E88*D88</f>
        <v>0</v>
      </c>
      <c r="L88" s="177">
        <f t="shared" ref="L88:L99" si="41">IF($M$106="No",ROUND(J88*(K88/12),0),IF(J88&gt;$M$107,ROUND($M$107*(K88/12),0),ROUND(J88*(K88/12),0)))</f>
        <v>0</v>
      </c>
      <c r="M88" s="177">
        <f t="shared" ref="M88:M99" si="42">IF(ISBLANK(F88),0,ROUND(INDEX($D$106:$D$111,F88)*L88/100,0))</f>
        <v>0</v>
      </c>
      <c r="N88" s="178">
        <f t="shared" ref="N88:N99" si="43">L88+M88</f>
        <v>0</v>
      </c>
      <c r="O88" s="41"/>
      <c r="P88" s="41"/>
      <c r="Q88" s="42"/>
      <c r="R88" s="43"/>
      <c r="S88" s="43"/>
    </row>
    <row r="89" spans="1:19" s="38" customFormat="1">
      <c r="A89" s="156">
        <f>'Year 3'!A89</f>
        <v>0</v>
      </c>
      <c r="B89" s="157">
        <f>'Year 3'!B89</f>
        <v>0</v>
      </c>
      <c r="C89" s="162">
        <f>'Year 3'!C89</f>
        <v>0</v>
      </c>
      <c r="D89" s="134">
        <f>'Year 3'!D89</f>
        <v>0</v>
      </c>
      <c r="E89" s="175">
        <f>'Year 3'!E89</f>
        <v>0</v>
      </c>
      <c r="F89" s="134">
        <f>'Year 3'!F89</f>
        <v>5</v>
      </c>
      <c r="G89" s="175">
        <f>'Year 3'!G89</f>
        <v>0.04</v>
      </c>
      <c r="H89" s="175">
        <f>'Year 3'!H89</f>
        <v>0.02</v>
      </c>
      <c r="I89" s="176"/>
      <c r="J89" s="64">
        <f t="shared" si="39"/>
        <v>0</v>
      </c>
      <c r="K89" s="63">
        <f t="shared" si="40"/>
        <v>0</v>
      </c>
      <c r="L89" s="177">
        <f t="shared" si="41"/>
        <v>0</v>
      </c>
      <c r="M89" s="177">
        <f t="shared" si="42"/>
        <v>0</v>
      </c>
      <c r="N89" s="178">
        <f t="shared" si="43"/>
        <v>0</v>
      </c>
      <c r="O89" s="41"/>
      <c r="P89" s="41"/>
      <c r="Q89" s="42"/>
      <c r="R89" s="43"/>
      <c r="S89" s="43"/>
    </row>
    <row r="90" spans="1:19" s="38" customFormat="1">
      <c r="A90" s="156">
        <f>'Year 3'!A90</f>
        <v>0</v>
      </c>
      <c r="B90" s="157">
        <f>'Year 3'!B90</f>
        <v>0</v>
      </c>
      <c r="C90" s="162">
        <f>'Year 3'!C90</f>
        <v>0</v>
      </c>
      <c r="D90" s="134">
        <f>'Year 3'!D90</f>
        <v>0</v>
      </c>
      <c r="E90" s="175">
        <f>'Year 3'!E90</f>
        <v>0</v>
      </c>
      <c r="F90" s="134">
        <f>'Year 3'!F90</f>
        <v>5</v>
      </c>
      <c r="G90" s="175">
        <f>'Year 3'!G90</f>
        <v>0.04</v>
      </c>
      <c r="H90" s="175">
        <f>'Year 3'!H90</f>
        <v>0.02</v>
      </c>
      <c r="I90" s="176"/>
      <c r="J90" s="64">
        <f t="shared" si="39"/>
        <v>0</v>
      </c>
      <c r="K90" s="63">
        <f t="shared" si="40"/>
        <v>0</v>
      </c>
      <c r="L90" s="177">
        <f t="shared" si="41"/>
        <v>0</v>
      </c>
      <c r="M90" s="177">
        <f t="shared" si="42"/>
        <v>0</v>
      </c>
      <c r="N90" s="178">
        <f t="shared" si="43"/>
        <v>0</v>
      </c>
      <c r="O90" s="41"/>
      <c r="P90" s="41"/>
      <c r="Q90" s="42"/>
      <c r="R90" s="43"/>
      <c r="S90" s="43"/>
    </row>
    <row r="91" spans="1:19" s="38" customFormat="1">
      <c r="A91" s="156">
        <f>'Year 3'!A91</f>
        <v>0</v>
      </c>
      <c r="B91" s="157">
        <f>'Year 3'!B91</f>
        <v>0</v>
      </c>
      <c r="C91" s="162">
        <f>'Year 3'!C91</f>
        <v>0</v>
      </c>
      <c r="D91" s="134">
        <f>'Year 3'!D91</f>
        <v>0</v>
      </c>
      <c r="E91" s="175">
        <f>'Year 3'!E91</f>
        <v>0</v>
      </c>
      <c r="F91" s="134">
        <f>'Year 3'!F91</f>
        <v>5</v>
      </c>
      <c r="G91" s="175">
        <f>'Year 3'!G91</f>
        <v>0.04</v>
      </c>
      <c r="H91" s="175">
        <f>'Year 3'!H91</f>
        <v>0.02</v>
      </c>
      <c r="I91" s="176"/>
      <c r="J91" s="64">
        <f t="shared" si="39"/>
        <v>0</v>
      </c>
      <c r="K91" s="63">
        <f t="shared" si="40"/>
        <v>0</v>
      </c>
      <c r="L91" s="177">
        <f t="shared" si="41"/>
        <v>0</v>
      </c>
      <c r="M91" s="177">
        <f t="shared" si="42"/>
        <v>0</v>
      </c>
      <c r="N91" s="178">
        <f t="shared" si="43"/>
        <v>0</v>
      </c>
      <c r="O91" s="41"/>
      <c r="P91" s="41"/>
      <c r="Q91" s="42"/>
      <c r="R91" s="43"/>
      <c r="S91" s="43"/>
    </row>
    <row r="92" spans="1:19" s="38" customFormat="1" hidden="1" outlineLevel="1">
      <c r="A92" s="156">
        <f>'Year 3'!A92</f>
        <v>0</v>
      </c>
      <c r="B92" s="157">
        <f>'Year 3'!B92</f>
        <v>0</v>
      </c>
      <c r="C92" s="162">
        <f>'Year 3'!C92</f>
        <v>0</v>
      </c>
      <c r="D92" s="134">
        <f>'Year 3'!D92</f>
        <v>0</v>
      </c>
      <c r="E92" s="175">
        <f>'Year 3'!E92</f>
        <v>0</v>
      </c>
      <c r="F92" s="134">
        <f>'Year 3'!F92</f>
        <v>5</v>
      </c>
      <c r="G92" s="175">
        <f>'Year 3'!G92</f>
        <v>0.04</v>
      </c>
      <c r="H92" s="175">
        <f>'Year 3'!H92</f>
        <v>0.02</v>
      </c>
      <c r="I92" s="176"/>
      <c r="J92" s="64">
        <f t="shared" si="39"/>
        <v>0</v>
      </c>
      <c r="K92" s="63">
        <f t="shared" si="40"/>
        <v>0</v>
      </c>
      <c r="L92" s="177">
        <f t="shared" si="41"/>
        <v>0</v>
      </c>
      <c r="M92" s="177">
        <f t="shared" si="42"/>
        <v>0</v>
      </c>
      <c r="N92" s="178">
        <f t="shared" si="43"/>
        <v>0</v>
      </c>
      <c r="O92" s="41"/>
      <c r="P92" s="41"/>
      <c r="Q92" s="42"/>
      <c r="R92" s="43"/>
      <c r="S92" s="43"/>
    </row>
    <row r="93" spans="1:19" s="38" customFormat="1" hidden="1" outlineLevel="1">
      <c r="A93" s="156">
        <f>'Year 3'!A93</f>
        <v>0</v>
      </c>
      <c r="B93" s="157">
        <f>'Year 3'!B93</f>
        <v>0</v>
      </c>
      <c r="C93" s="162">
        <f>'Year 3'!C93</f>
        <v>0</v>
      </c>
      <c r="D93" s="134">
        <f>'Year 3'!D93</f>
        <v>0</v>
      </c>
      <c r="E93" s="175">
        <f>'Year 3'!E93</f>
        <v>0</v>
      </c>
      <c r="F93" s="134">
        <f>'Year 3'!F93</f>
        <v>5</v>
      </c>
      <c r="G93" s="175">
        <f>'Year 3'!G93</f>
        <v>0.04</v>
      </c>
      <c r="H93" s="175">
        <f>'Year 3'!H93</f>
        <v>0.02</v>
      </c>
      <c r="I93" s="176"/>
      <c r="J93" s="64">
        <f t="shared" si="39"/>
        <v>0</v>
      </c>
      <c r="K93" s="63">
        <f t="shared" si="40"/>
        <v>0</v>
      </c>
      <c r="L93" s="177">
        <f t="shared" si="41"/>
        <v>0</v>
      </c>
      <c r="M93" s="177">
        <f t="shared" si="42"/>
        <v>0</v>
      </c>
      <c r="N93" s="178">
        <f t="shared" si="43"/>
        <v>0</v>
      </c>
      <c r="O93" s="41"/>
      <c r="P93" s="41"/>
      <c r="Q93" s="42"/>
      <c r="R93" s="43"/>
      <c r="S93" s="43"/>
    </row>
    <row r="94" spans="1:19" s="38" customFormat="1" hidden="1" outlineLevel="1">
      <c r="A94" s="156">
        <f>'Year 3'!A94</f>
        <v>0</v>
      </c>
      <c r="B94" s="157">
        <f>'Year 3'!B94</f>
        <v>0</v>
      </c>
      <c r="C94" s="162">
        <f>'Year 3'!C94</f>
        <v>0</v>
      </c>
      <c r="D94" s="134">
        <f>'Year 3'!D94</f>
        <v>0</v>
      </c>
      <c r="E94" s="175">
        <f>'Year 3'!E94</f>
        <v>0</v>
      </c>
      <c r="F94" s="134">
        <f>'Year 3'!F94</f>
        <v>5</v>
      </c>
      <c r="G94" s="175">
        <f>'Year 3'!G94</f>
        <v>0.04</v>
      </c>
      <c r="H94" s="175">
        <f>'Year 3'!H94</f>
        <v>0.02</v>
      </c>
      <c r="I94" s="176"/>
      <c r="J94" s="64">
        <f t="shared" si="39"/>
        <v>0</v>
      </c>
      <c r="K94" s="63">
        <f t="shared" si="40"/>
        <v>0</v>
      </c>
      <c r="L94" s="177">
        <f t="shared" si="41"/>
        <v>0</v>
      </c>
      <c r="M94" s="177">
        <f t="shared" si="42"/>
        <v>0</v>
      </c>
      <c r="N94" s="178">
        <f t="shared" si="43"/>
        <v>0</v>
      </c>
      <c r="O94" s="41"/>
      <c r="P94" s="41"/>
      <c r="Q94" s="42"/>
      <c r="R94" s="43"/>
      <c r="S94" s="43"/>
    </row>
    <row r="95" spans="1:19" s="38" customFormat="1" hidden="1" outlineLevel="1">
      <c r="A95" s="156">
        <f>'Year 3'!A95</f>
        <v>0</v>
      </c>
      <c r="B95" s="157">
        <f>'Year 3'!B95</f>
        <v>0</v>
      </c>
      <c r="C95" s="162">
        <f>'Year 3'!C95</f>
        <v>0</v>
      </c>
      <c r="D95" s="134">
        <f>'Year 3'!D95</f>
        <v>0</v>
      </c>
      <c r="E95" s="175">
        <f>'Year 3'!E95</f>
        <v>0</v>
      </c>
      <c r="F95" s="134">
        <f>'Year 3'!F95</f>
        <v>5</v>
      </c>
      <c r="G95" s="175">
        <f>'Year 3'!G95</f>
        <v>0.04</v>
      </c>
      <c r="H95" s="175">
        <f>'Year 3'!H95</f>
        <v>0.02</v>
      </c>
      <c r="I95" s="176"/>
      <c r="J95" s="64">
        <f t="shared" si="39"/>
        <v>0</v>
      </c>
      <c r="K95" s="63">
        <f t="shared" si="40"/>
        <v>0</v>
      </c>
      <c r="L95" s="177">
        <f t="shared" si="41"/>
        <v>0</v>
      </c>
      <c r="M95" s="177">
        <f t="shared" si="42"/>
        <v>0</v>
      </c>
      <c r="N95" s="178">
        <f t="shared" si="43"/>
        <v>0</v>
      </c>
      <c r="O95" s="41"/>
      <c r="P95" s="41"/>
      <c r="Q95" s="42"/>
      <c r="R95" s="43"/>
      <c r="S95" s="43"/>
    </row>
    <row r="96" spans="1:19" s="38" customFormat="1" hidden="1" outlineLevel="1">
      <c r="A96" s="156">
        <f>'Year 3'!A96</f>
        <v>0</v>
      </c>
      <c r="B96" s="157">
        <f>'Year 3'!B96</f>
        <v>0</v>
      </c>
      <c r="C96" s="162">
        <f>'Year 3'!C96</f>
        <v>0</v>
      </c>
      <c r="D96" s="134">
        <f>'Year 3'!D96</f>
        <v>0</v>
      </c>
      <c r="E96" s="175">
        <f>'Year 3'!E96</f>
        <v>0</v>
      </c>
      <c r="F96" s="134">
        <f>'Year 3'!F96</f>
        <v>5</v>
      </c>
      <c r="G96" s="175">
        <f>'Year 3'!G96</f>
        <v>0.04</v>
      </c>
      <c r="H96" s="175">
        <f>'Year 3'!H96</f>
        <v>0.02</v>
      </c>
      <c r="I96" s="176"/>
      <c r="J96" s="64">
        <f t="shared" si="39"/>
        <v>0</v>
      </c>
      <c r="K96" s="63">
        <f t="shared" si="40"/>
        <v>0</v>
      </c>
      <c r="L96" s="177">
        <f t="shared" si="41"/>
        <v>0</v>
      </c>
      <c r="M96" s="177">
        <f t="shared" si="42"/>
        <v>0</v>
      </c>
      <c r="N96" s="178">
        <f t="shared" si="43"/>
        <v>0</v>
      </c>
      <c r="O96" s="41"/>
      <c r="P96" s="41"/>
      <c r="Q96" s="42"/>
      <c r="R96" s="43"/>
      <c r="S96" s="43"/>
    </row>
    <row r="97" spans="1:19" s="38" customFormat="1" hidden="1" outlineLevel="1">
      <c r="A97" s="156">
        <f>'Year 3'!A97</f>
        <v>0</v>
      </c>
      <c r="B97" s="157">
        <f>'Year 3'!B97</f>
        <v>0</v>
      </c>
      <c r="C97" s="162">
        <f>'Year 3'!C97</f>
        <v>0</v>
      </c>
      <c r="D97" s="134">
        <f>'Year 3'!D97</f>
        <v>0</v>
      </c>
      <c r="E97" s="175">
        <f>'Year 3'!E97</f>
        <v>0</v>
      </c>
      <c r="F97" s="134">
        <f>'Year 3'!F97</f>
        <v>5</v>
      </c>
      <c r="G97" s="175">
        <f>'Year 3'!G97</f>
        <v>0.04</v>
      </c>
      <c r="H97" s="175">
        <f>'Year 3'!H97</f>
        <v>0.02</v>
      </c>
      <c r="I97" s="176"/>
      <c r="J97" s="64">
        <f t="shared" si="39"/>
        <v>0</v>
      </c>
      <c r="K97" s="63">
        <f t="shared" si="40"/>
        <v>0</v>
      </c>
      <c r="L97" s="177">
        <f t="shared" si="41"/>
        <v>0</v>
      </c>
      <c r="M97" s="177">
        <f t="shared" si="42"/>
        <v>0</v>
      </c>
      <c r="N97" s="178">
        <f t="shared" si="43"/>
        <v>0</v>
      </c>
      <c r="O97" s="41"/>
      <c r="P97" s="41"/>
      <c r="Q97" s="42"/>
      <c r="R97" s="43"/>
      <c r="S97" s="43"/>
    </row>
    <row r="98" spans="1:19" s="38" customFormat="1" hidden="1" outlineLevel="1">
      <c r="A98" s="156">
        <f>'Year 3'!A98</f>
        <v>0</v>
      </c>
      <c r="B98" s="157">
        <f>'Year 3'!B98</f>
        <v>0</v>
      </c>
      <c r="C98" s="162">
        <f>'Year 3'!C98</f>
        <v>0</v>
      </c>
      <c r="D98" s="134">
        <f>'Year 3'!D98</f>
        <v>0</v>
      </c>
      <c r="E98" s="175">
        <f>'Year 3'!E98</f>
        <v>0</v>
      </c>
      <c r="F98" s="134">
        <f>'Year 3'!F98</f>
        <v>5</v>
      </c>
      <c r="G98" s="175">
        <f>'Year 3'!G98</f>
        <v>0.04</v>
      </c>
      <c r="H98" s="175">
        <f>'Year 3'!H98</f>
        <v>0.02</v>
      </c>
      <c r="I98" s="176"/>
      <c r="J98" s="64">
        <f t="shared" si="39"/>
        <v>0</v>
      </c>
      <c r="K98" s="63">
        <f t="shared" si="40"/>
        <v>0</v>
      </c>
      <c r="L98" s="177">
        <f t="shared" si="41"/>
        <v>0</v>
      </c>
      <c r="M98" s="177">
        <f t="shared" si="42"/>
        <v>0</v>
      </c>
      <c r="N98" s="178">
        <f t="shared" si="43"/>
        <v>0</v>
      </c>
      <c r="O98" s="41"/>
      <c r="P98" s="41"/>
      <c r="Q98" s="42"/>
      <c r="R98" s="43"/>
      <c r="S98" s="43"/>
    </row>
    <row r="99" spans="1:19" s="38" customFormat="1" hidden="1" outlineLevel="1">
      <c r="A99" s="156">
        <f>'Year 3'!A99</f>
        <v>0</v>
      </c>
      <c r="B99" s="157">
        <f>'Year 3'!B99</f>
        <v>0</v>
      </c>
      <c r="C99" s="162">
        <f>'Year 3'!C99</f>
        <v>0</v>
      </c>
      <c r="D99" s="134">
        <f>'Year 3'!D99</f>
        <v>0</v>
      </c>
      <c r="E99" s="175">
        <f>'Year 3'!E99</f>
        <v>0</v>
      </c>
      <c r="F99" s="134">
        <f>'Year 3'!F99</f>
        <v>5</v>
      </c>
      <c r="G99" s="175">
        <f>'Year 3'!G99</f>
        <v>0.04</v>
      </c>
      <c r="H99" s="175">
        <f>'Year 3'!H99</f>
        <v>0.02</v>
      </c>
      <c r="I99" s="176"/>
      <c r="J99" s="64">
        <f t="shared" si="39"/>
        <v>0</v>
      </c>
      <c r="K99" s="63">
        <f t="shared" si="40"/>
        <v>0</v>
      </c>
      <c r="L99" s="177">
        <f t="shared" si="41"/>
        <v>0</v>
      </c>
      <c r="M99" s="177">
        <f t="shared" si="42"/>
        <v>0</v>
      </c>
      <c r="N99" s="178">
        <f t="shared" si="43"/>
        <v>0</v>
      </c>
      <c r="O99" s="41"/>
      <c r="P99" s="41"/>
      <c r="Q99" s="42"/>
      <c r="R99" s="43"/>
      <c r="S99" s="43"/>
    </row>
    <row r="100" spans="1:19" s="38" customFormat="1" collapsed="1">
      <c r="A100" s="179"/>
      <c r="B100" s="46"/>
      <c r="C100" s="46"/>
      <c r="D100" s="46"/>
      <c r="E100" s="47"/>
      <c r="F100" s="46"/>
      <c r="G100" s="9"/>
      <c r="H100" s="9"/>
      <c r="I100" s="8"/>
      <c r="J100" s="2" t="s">
        <v>106</v>
      </c>
      <c r="K100" s="2">
        <f>SUM(K88:K99)</f>
        <v>0</v>
      </c>
      <c r="L100" s="2">
        <f>SUM(L88:L99)</f>
        <v>0</v>
      </c>
      <c r="M100" s="2">
        <f>SUM(M88:M99)</f>
        <v>0</v>
      </c>
      <c r="N100" s="180">
        <f>SUM(N88:N99)</f>
        <v>0</v>
      </c>
      <c r="O100" s="41"/>
      <c r="P100" s="41"/>
      <c r="Q100" s="42"/>
      <c r="R100" s="43"/>
      <c r="S100" s="43"/>
    </row>
    <row r="101" spans="1:19" s="38" customFormat="1" ht="25.5">
      <c r="A101" s="171" t="s">
        <v>95</v>
      </c>
      <c r="B101" s="172" t="s">
        <v>96</v>
      </c>
      <c r="C101" s="169" t="s">
        <v>97</v>
      </c>
      <c r="D101" s="169" t="s">
        <v>98</v>
      </c>
      <c r="E101" s="169" t="s">
        <v>99</v>
      </c>
      <c r="F101" s="169" t="s">
        <v>100</v>
      </c>
      <c r="G101" s="169" t="s">
        <v>101</v>
      </c>
      <c r="H101" s="169" t="s">
        <v>102</v>
      </c>
      <c r="I101" s="182"/>
      <c r="J101" s="173" t="s">
        <v>56</v>
      </c>
      <c r="K101" s="173" t="s">
        <v>103</v>
      </c>
      <c r="L101" s="173" t="s">
        <v>104</v>
      </c>
      <c r="M101" s="173" t="s">
        <v>105</v>
      </c>
      <c r="N101" s="174" t="s">
        <v>40</v>
      </c>
      <c r="O101" s="41"/>
      <c r="P101" s="41"/>
      <c r="Q101" s="42"/>
      <c r="R101" s="43"/>
      <c r="S101" s="43"/>
    </row>
    <row r="102" spans="1:19" s="38" customFormat="1">
      <c r="A102" s="171"/>
      <c r="B102" s="172"/>
      <c r="C102" s="169"/>
      <c r="D102" s="169"/>
      <c r="E102" s="169"/>
      <c r="F102" s="169"/>
      <c r="G102" s="169"/>
      <c r="H102" s="169"/>
      <c r="I102" s="182"/>
      <c r="J102" s="173"/>
      <c r="K102" s="173"/>
      <c r="L102" s="173"/>
      <c r="M102" s="173"/>
      <c r="N102" s="174"/>
      <c r="O102" s="41"/>
      <c r="P102" s="41"/>
      <c r="Q102" s="42"/>
      <c r="R102" s="43"/>
      <c r="S102" s="43"/>
    </row>
    <row r="103" spans="1:19" s="40" customFormat="1">
      <c r="A103" s="171" t="s">
        <v>16</v>
      </c>
      <c r="B103" s="159"/>
      <c r="C103" s="159"/>
      <c r="D103" s="159"/>
      <c r="E103" s="159"/>
      <c r="F103" s="159"/>
      <c r="G103" s="172"/>
      <c r="H103" s="172"/>
      <c r="I103" s="172"/>
      <c r="J103" s="6"/>
      <c r="K103" s="6"/>
      <c r="L103" s="184">
        <f>SUM(L34,L49,L61,L73,L85,L100)</f>
        <v>0</v>
      </c>
      <c r="M103" s="184">
        <f>SUM(M34,M49,M61,M73,M85,M100)</f>
        <v>0</v>
      </c>
      <c r="N103" s="185">
        <f>SUM(N34,N49,N61,N73,N85,N100)</f>
        <v>0</v>
      </c>
      <c r="O103" s="49"/>
      <c r="P103" s="49"/>
      <c r="Q103" s="49"/>
      <c r="R103" s="38"/>
    </row>
    <row r="104" spans="1:19" s="40" customFormat="1">
      <c r="A104" s="186"/>
      <c r="B104" s="159"/>
      <c r="C104" s="159"/>
      <c r="D104" s="159"/>
      <c r="E104" s="159"/>
      <c r="F104" s="159"/>
      <c r="G104" s="172"/>
      <c r="H104" s="172"/>
      <c r="I104" s="172"/>
      <c r="J104" s="6"/>
      <c r="K104" s="6"/>
      <c r="L104" s="187"/>
      <c r="M104" s="187"/>
      <c r="N104" s="188"/>
      <c r="O104" s="49"/>
      <c r="P104" s="49"/>
      <c r="Q104" s="49"/>
      <c r="R104" s="38"/>
    </row>
    <row r="105" spans="1:19" s="38" customFormat="1">
      <c r="A105" s="186"/>
      <c r="B105" s="297" t="s">
        <v>114</v>
      </c>
      <c r="C105" s="298"/>
      <c r="D105" s="298"/>
      <c r="E105" s="189"/>
      <c r="F105" s="163" t="s">
        <v>265</v>
      </c>
      <c r="G105" s="95"/>
      <c r="H105" s="172"/>
      <c r="I105" s="172"/>
      <c r="J105" s="6"/>
      <c r="K105" s="172"/>
      <c r="L105" s="189" t="s">
        <v>118</v>
      </c>
      <c r="M105" s="95"/>
      <c r="N105" s="190"/>
    </row>
    <row r="106" spans="1:19" s="38" customFormat="1">
      <c r="A106" s="186"/>
      <c r="B106" s="191" t="s">
        <v>87</v>
      </c>
      <c r="C106" s="157" t="s">
        <v>119</v>
      </c>
      <c r="D106" s="134">
        <f>'Year 1'!D106</f>
        <v>23.2</v>
      </c>
      <c r="E106" s="95"/>
      <c r="F106" s="300"/>
      <c r="G106" s="301" t="s">
        <v>120</v>
      </c>
      <c r="H106" s="301" t="s">
        <v>121</v>
      </c>
      <c r="I106" s="301" t="s">
        <v>122</v>
      </c>
      <c r="J106" s="301" t="s">
        <v>123</v>
      </c>
      <c r="K106" s="134"/>
      <c r="L106" s="134" t="s">
        <v>124</v>
      </c>
      <c r="M106" s="134" t="s">
        <v>125</v>
      </c>
      <c r="N106" s="190"/>
    </row>
    <row r="107" spans="1:19" s="38" customFormat="1">
      <c r="A107" s="186"/>
      <c r="B107" s="191" t="s">
        <v>90</v>
      </c>
      <c r="C107" s="157" t="s">
        <v>126</v>
      </c>
      <c r="D107" s="134">
        <f>'Year 1'!D107</f>
        <v>37.299999999999997</v>
      </c>
      <c r="E107" s="95"/>
      <c r="F107" s="157" t="s">
        <v>87</v>
      </c>
      <c r="G107" s="191" t="s">
        <v>127</v>
      </c>
      <c r="H107" s="183">
        <f>'Year 1'!H107</f>
        <v>57312</v>
      </c>
      <c r="I107" s="183">
        <f>'Year 1'!I107</f>
        <v>98400</v>
      </c>
      <c r="J107" s="183">
        <f>'Year 1'!J107</f>
        <v>3123</v>
      </c>
      <c r="K107" s="134"/>
      <c r="L107" s="134" t="s">
        <v>128</v>
      </c>
      <c r="M107" s="162">
        <v>197300</v>
      </c>
      <c r="N107" s="190"/>
    </row>
    <row r="108" spans="1:19" s="38" customFormat="1">
      <c r="A108" s="186"/>
      <c r="B108" s="191" t="s">
        <v>129</v>
      </c>
      <c r="C108" s="157" t="s">
        <v>130</v>
      </c>
      <c r="D108" s="325">
        <f>'Year 1'!D108</f>
        <v>20.399999999999999</v>
      </c>
      <c r="E108" s="95"/>
      <c r="F108" s="157" t="s">
        <v>90</v>
      </c>
      <c r="G108" s="193" t="s">
        <v>131</v>
      </c>
      <c r="H108" s="183">
        <f>'Year 1'!H108</f>
        <v>61608</v>
      </c>
      <c r="I108" s="183">
        <f>'Year 1'!I108</f>
        <v>102696</v>
      </c>
      <c r="J108" s="183">
        <f>'Year 1'!J108</f>
        <v>3123</v>
      </c>
      <c r="K108" s="134"/>
      <c r="L108" s="134"/>
      <c r="M108" s="134"/>
      <c r="N108" s="190"/>
    </row>
    <row r="109" spans="1:19" s="38" customFormat="1">
      <c r="A109" s="186"/>
      <c r="B109" s="191" t="s">
        <v>132</v>
      </c>
      <c r="C109" s="157" t="s">
        <v>108</v>
      </c>
      <c r="D109" s="134">
        <f>'Year 1'!D109</f>
        <v>21.6</v>
      </c>
      <c r="E109" s="95"/>
      <c r="F109" s="157" t="s">
        <v>129</v>
      </c>
      <c r="G109" s="193" t="s">
        <v>133</v>
      </c>
      <c r="H109" s="183">
        <f>'Year 1'!H109</f>
        <v>66192</v>
      </c>
      <c r="I109" s="183">
        <f>'Year 1'!I109</f>
        <v>107280</v>
      </c>
      <c r="J109" s="183">
        <f>'Year 1'!J109</f>
        <v>3123</v>
      </c>
      <c r="K109" s="134"/>
      <c r="L109" s="194"/>
      <c r="M109" s="175"/>
      <c r="N109" s="190"/>
    </row>
    <row r="110" spans="1:19" s="38" customFormat="1">
      <c r="A110" s="186"/>
      <c r="B110" s="191" t="s">
        <v>135</v>
      </c>
      <c r="C110" s="157" t="s">
        <v>136</v>
      </c>
      <c r="D110" s="134">
        <f>'Year 1'!D110</f>
        <v>29.4</v>
      </c>
      <c r="E110" s="95"/>
      <c r="F110" s="191" t="s">
        <v>132</v>
      </c>
      <c r="G110" s="193" t="s">
        <v>137</v>
      </c>
      <c r="H110" s="183">
        <f>'Year 1'!H110</f>
        <v>61608</v>
      </c>
      <c r="I110" s="183">
        <f>'Year 1'!I110</f>
        <v>102696</v>
      </c>
      <c r="J110" s="183">
        <f>'Year 1'!J110</f>
        <v>2143.6666666666665</v>
      </c>
      <c r="K110" s="134"/>
      <c r="L110" s="134"/>
      <c r="M110" s="134"/>
      <c r="N110" s="190"/>
    </row>
    <row r="111" spans="1:19" s="38" customFormat="1">
      <c r="A111" s="186"/>
      <c r="B111" s="191" t="s">
        <v>138</v>
      </c>
      <c r="C111" s="160" t="s">
        <v>63</v>
      </c>
      <c r="D111" s="134">
        <f>'Year 1'!D111</f>
        <v>16.3</v>
      </c>
      <c r="E111" s="134"/>
      <c r="F111" s="191" t="s">
        <v>135</v>
      </c>
      <c r="G111" s="193" t="s">
        <v>139</v>
      </c>
      <c r="H111" s="183">
        <f>'Year 1'!H111</f>
        <v>66192</v>
      </c>
      <c r="I111" s="183">
        <f>'Year 1'!I111</f>
        <v>107280</v>
      </c>
      <c r="J111" s="183">
        <f>'Year 1'!J111</f>
        <v>2143.6666666666665</v>
      </c>
      <c r="K111" s="134"/>
      <c r="L111" s="134"/>
      <c r="M111" s="134"/>
      <c r="N111" s="190"/>
    </row>
    <row r="112" spans="1:19" s="38" customFormat="1">
      <c r="A112" s="171"/>
      <c r="B112" s="95"/>
      <c r="C112" s="95"/>
      <c r="D112" s="95"/>
      <c r="E112" s="95"/>
      <c r="F112" s="95"/>
      <c r="G112" s="95"/>
      <c r="H112" s="95"/>
      <c r="I112" s="95"/>
      <c r="J112" s="95"/>
      <c r="K112" s="95"/>
      <c r="L112" s="95"/>
      <c r="M112" s="95"/>
      <c r="N112" s="190"/>
    </row>
    <row r="113" spans="1:14" s="38" customFormat="1">
      <c r="A113" s="309" t="s">
        <v>140</v>
      </c>
      <c r="B113" s="266"/>
      <c r="C113" s="266"/>
      <c r="D113" s="266"/>
      <c r="E113" s="266"/>
      <c r="F113" s="266"/>
      <c r="G113" s="266"/>
      <c r="H113" s="266"/>
      <c r="I113" s="266"/>
      <c r="J113" s="266"/>
      <c r="K113" s="266"/>
      <c r="L113" s="266"/>
      <c r="M113" s="266"/>
      <c r="N113" s="267"/>
    </row>
    <row r="114" spans="1:14" s="38" customFormat="1">
      <c r="A114" s="195"/>
      <c r="B114" s="95"/>
      <c r="C114" s="95"/>
      <c r="D114" s="95"/>
      <c r="E114" s="95"/>
      <c r="F114" s="95"/>
      <c r="G114" s="95"/>
      <c r="H114" s="95"/>
      <c r="I114" s="95"/>
      <c r="J114" s="95"/>
      <c r="K114" s="95"/>
      <c r="L114" s="95"/>
      <c r="M114" s="95"/>
      <c r="N114" s="190"/>
    </row>
    <row r="115" spans="1:14" s="40" customFormat="1">
      <c r="A115" s="196" t="s">
        <v>95</v>
      </c>
      <c r="B115" s="172" t="s">
        <v>141</v>
      </c>
      <c r="C115" s="172" t="s">
        <v>57</v>
      </c>
      <c r="D115" s="172" t="s">
        <v>142</v>
      </c>
      <c r="E115" s="172" t="s">
        <v>23</v>
      </c>
      <c r="F115" s="172" t="s">
        <v>143</v>
      </c>
      <c r="G115" s="172" t="s">
        <v>40</v>
      </c>
      <c r="H115" s="172"/>
      <c r="I115" s="172"/>
      <c r="J115" s="172"/>
      <c r="K115" s="172"/>
      <c r="L115" s="172"/>
      <c r="M115" s="172"/>
      <c r="N115" s="197"/>
    </row>
    <row r="116" spans="1:14" s="38" customFormat="1">
      <c r="A116" s="156">
        <f>'Year 3'!A116</f>
        <v>0</v>
      </c>
      <c r="B116" s="134">
        <f>'Year 3'!B116</f>
        <v>0</v>
      </c>
      <c r="C116" s="34">
        <f>'Year 3'!C116</f>
        <v>0</v>
      </c>
      <c r="D116" s="162">
        <f>'Year 3'!D116</f>
        <v>0</v>
      </c>
      <c r="E116" s="162">
        <f>'Year 3'!E116</f>
        <v>0</v>
      </c>
      <c r="F116" s="162">
        <f>'Year 3'!F116</f>
        <v>0</v>
      </c>
      <c r="G116" s="198">
        <f>SUM(D116:F116)</f>
        <v>0</v>
      </c>
      <c r="H116" s="198"/>
      <c r="I116" s="198"/>
      <c r="J116" s="198"/>
      <c r="K116" s="95"/>
      <c r="L116" s="95"/>
      <c r="M116" s="95"/>
      <c r="N116" s="190"/>
    </row>
    <row r="117" spans="1:14" s="38" customFormat="1">
      <c r="A117" s="156">
        <f>'Year 3'!A117</f>
        <v>0</v>
      </c>
      <c r="B117" s="134">
        <f>'Year 3'!B117</f>
        <v>0</v>
      </c>
      <c r="C117" s="34">
        <f>'Year 3'!C117</f>
        <v>0</v>
      </c>
      <c r="D117" s="162">
        <f>'Year 3'!D117</f>
        <v>0</v>
      </c>
      <c r="E117" s="162">
        <f>'Year 3'!E117</f>
        <v>0</v>
      </c>
      <c r="F117" s="162">
        <f>'Year 3'!F117</f>
        <v>0</v>
      </c>
      <c r="G117" s="198">
        <f>SUM(D117:F117)</f>
        <v>0</v>
      </c>
      <c r="H117" s="198"/>
      <c r="I117" s="198"/>
      <c r="J117" s="198"/>
      <c r="K117" s="95"/>
      <c r="L117" s="95"/>
      <c r="M117" s="95"/>
      <c r="N117" s="190"/>
    </row>
    <row r="118" spans="1:14" s="38" customFormat="1">
      <c r="A118" s="156">
        <f>'Year 3'!A118</f>
        <v>0</v>
      </c>
      <c r="B118" s="134">
        <f>'Year 3'!B118</f>
        <v>0</v>
      </c>
      <c r="C118" s="34">
        <f>'Year 3'!C118</f>
        <v>0</v>
      </c>
      <c r="D118" s="162">
        <f>'Year 3'!D118</f>
        <v>0</v>
      </c>
      <c r="E118" s="162">
        <f>'Year 3'!E118</f>
        <v>0</v>
      </c>
      <c r="F118" s="162">
        <f>'Year 3'!F118</f>
        <v>0</v>
      </c>
      <c r="G118" s="198">
        <f>SUM(D118:F118)</f>
        <v>0</v>
      </c>
      <c r="H118" s="198"/>
      <c r="I118" s="198"/>
      <c r="J118" s="198"/>
      <c r="K118" s="95"/>
      <c r="L118" s="95"/>
      <c r="M118" s="95"/>
      <c r="N118" s="190"/>
    </row>
    <row r="119" spans="1:14" s="38" customFormat="1">
      <c r="A119" s="179"/>
      <c r="B119" s="134"/>
      <c r="C119" s="34"/>
      <c r="D119" s="198">
        <f>B119*C119</f>
        <v>0</v>
      </c>
      <c r="E119" s="34"/>
      <c r="F119" s="199" t="s">
        <v>106</v>
      </c>
      <c r="G119" s="200">
        <f>SUM(G116:G118)</f>
        <v>0</v>
      </c>
      <c r="H119" s="198"/>
      <c r="I119" s="198"/>
      <c r="J119" s="198"/>
      <c r="K119" s="95"/>
      <c r="L119" s="95"/>
      <c r="M119" s="95"/>
      <c r="N119" s="190"/>
    </row>
    <row r="120" spans="1:14" s="38" customFormat="1">
      <c r="A120" s="303"/>
      <c r="B120" s="46"/>
      <c r="C120" s="35"/>
      <c r="D120" s="50"/>
      <c r="E120" s="35"/>
      <c r="F120" s="35"/>
      <c r="G120" s="50"/>
      <c r="H120" s="198"/>
      <c r="I120" s="198"/>
      <c r="J120" s="198"/>
      <c r="K120" s="95"/>
      <c r="L120" s="95"/>
      <c r="M120" s="95"/>
      <c r="N120" s="190"/>
    </row>
    <row r="121" spans="1:14" s="38" customFormat="1">
      <c r="A121" s="181" t="s">
        <v>144</v>
      </c>
      <c r="B121" s="134"/>
      <c r="C121" s="34"/>
      <c r="D121" s="201" t="s">
        <v>145</v>
      </c>
      <c r="E121" s="202" t="s">
        <v>146</v>
      </c>
      <c r="F121" s="34"/>
      <c r="G121" s="200" t="s">
        <v>147</v>
      </c>
      <c r="H121" s="198"/>
      <c r="I121" s="198"/>
      <c r="J121" s="198"/>
      <c r="K121" s="95"/>
      <c r="L121" s="95"/>
      <c r="M121" s="95"/>
      <c r="N121" s="190"/>
    </row>
    <row r="122" spans="1:14" s="38" customFormat="1">
      <c r="A122" s="156">
        <f>'Year 3'!A122</f>
        <v>0</v>
      </c>
      <c r="B122" s="134">
        <f>'Year 3'!B122</f>
        <v>0</v>
      </c>
      <c r="C122" s="134">
        <f>'Year 3'!C122</f>
        <v>0</v>
      </c>
      <c r="D122" s="162">
        <f>'Year 3'!D122</f>
        <v>0</v>
      </c>
      <c r="E122" s="162">
        <f>'Year 3'!E122</f>
        <v>0</v>
      </c>
      <c r="F122" s="34"/>
      <c r="G122" s="198">
        <f>D122*E122</f>
        <v>0</v>
      </c>
      <c r="H122" s="198"/>
      <c r="I122" s="198"/>
      <c r="J122" s="198"/>
      <c r="K122" s="95"/>
      <c r="L122" s="95"/>
      <c r="M122" s="95"/>
      <c r="N122" s="190"/>
    </row>
    <row r="123" spans="1:14" s="38" customFormat="1">
      <c r="A123" s="156">
        <f>'Year 3'!A123</f>
        <v>0</v>
      </c>
      <c r="B123" s="134">
        <f>'Year 3'!B123</f>
        <v>0</v>
      </c>
      <c r="C123" s="134">
        <f>'Year 3'!C123</f>
        <v>0</v>
      </c>
      <c r="D123" s="162">
        <f>'Year 3'!D123</f>
        <v>0</v>
      </c>
      <c r="E123" s="162">
        <f>'Year 3'!E123</f>
        <v>0</v>
      </c>
      <c r="F123" s="34"/>
      <c r="G123" s="198">
        <f>D123*E123</f>
        <v>0</v>
      </c>
      <c r="H123" s="198"/>
      <c r="I123" s="198"/>
      <c r="J123" s="198"/>
      <c r="K123" s="95"/>
      <c r="L123" s="95"/>
      <c r="M123" s="95"/>
      <c r="N123" s="190"/>
    </row>
    <row r="124" spans="1:14" s="38" customFormat="1">
      <c r="A124" s="156">
        <f>'Year 3'!A124</f>
        <v>0</v>
      </c>
      <c r="B124" s="134">
        <f>'Year 3'!B124</f>
        <v>0</v>
      </c>
      <c r="C124" s="134">
        <f>'Year 3'!C124</f>
        <v>0</v>
      </c>
      <c r="D124" s="162">
        <f>'Year 3'!D124</f>
        <v>0</v>
      </c>
      <c r="E124" s="162">
        <f>'Year 3'!E124</f>
        <v>0</v>
      </c>
      <c r="F124" s="34"/>
      <c r="G124" s="198">
        <f>D124*E124</f>
        <v>0</v>
      </c>
      <c r="H124" s="198"/>
      <c r="I124" s="198"/>
      <c r="J124" s="198"/>
      <c r="K124" s="95"/>
      <c r="L124" s="95"/>
      <c r="M124" s="95"/>
      <c r="N124" s="190"/>
    </row>
    <row r="125" spans="1:14" s="38" customFormat="1">
      <c r="A125" s="179">
        <f>'Year 3'!A125</f>
        <v>0</v>
      </c>
      <c r="B125" s="134">
        <f>'Year 3'!B125</f>
        <v>0</v>
      </c>
      <c r="C125" s="134">
        <f>'Year 3'!C125</f>
        <v>0</v>
      </c>
      <c r="D125" s="134">
        <f>'Year 3'!D125</f>
        <v>0</v>
      </c>
      <c r="E125" s="134">
        <f>'Year 3'!E125</f>
        <v>0</v>
      </c>
      <c r="F125" s="34"/>
      <c r="G125" s="198"/>
      <c r="H125" s="198"/>
      <c r="I125" s="198"/>
      <c r="J125" s="198"/>
      <c r="K125" s="95"/>
      <c r="L125" s="95"/>
      <c r="M125" s="95"/>
      <c r="N125" s="190"/>
    </row>
    <row r="126" spans="1:14" s="40" customFormat="1">
      <c r="A126" s="171" t="s">
        <v>16</v>
      </c>
      <c r="B126" s="203"/>
      <c r="C126" s="203"/>
      <c r="D126" s="203"/>
      <c r="E126" s="203"/>
      <c r="F126" s="203" t="s">
        <v>148</v>
      </c>
      <c r="G126" s="200">
        <f>SUM(G122:G125)</f>
        <v>0</v>
      </c>
      <c r="H126" s="172"/>
      <c r="I126" s="172"/>
      <c r="J126" s="204"/>
      <c r="K126" s="172"/>
      <c r="L126" s="172"/>
      <c r="M126" s="295" t="s">
        <v>20</v>
      </c>
      <c r="N126" s="205">
        <f>SUM(G119,G126)</f>
        <v>0</v>
      </c>
    </row>
    <row r="127" spans="1:14" s="38" customFormat="1">
      <c r="A127" s="195"/>
      <c r="B127" s="95"/>
      <c r="C127" s="95"/>
      <c r="D127" s="95"/>
      <c r="E127" s="95"/>
      <c r="F127" s="95"/>
      <c r="G127" s="95"/>
      <c r="H127" s="95"/>
      <c r="I127" s="95"/>
      <c r="J127" s="95"/>
      <c r="K127" s="95"/>
      <c r="L127" s="95"/>
      <c r="M127" s="95"/>
      <c r="N127" s="190"/>
    </row>
    <row r="128" spans="1:14" s="40" customFormat="1">
      <c r="A128" s="310" t="s">
        <v>149</v>
      </c>
      <c r="B128" s="263"/>
      <c r="C128" s="263"/>
      <c r="D128" s="263"/>
      <c r="E128" s="263"/>
      <c r="F128" s="263"/>
      <c r="G128" s="263"/>
      <c r="H128" s="263"/>
      <c r="I128" s="263"/>
      <c r="J128" s="263"/>
      <c r="K128" s="263"/>
      <c r="L128" s="263"/>
      <c r="M128" s="263"/>
      <c r="N128" s="265"/>
    </row>
    <row r="129" spans="1:14" s="40" customFormat="1">
      <c r="A129" s="171"/>
      <c r="B129" s="172"/>
      <c r="C129" s="172"/>
      <c r="D129" s="172"/>
      <c r="E129" s="172"/>
      <c r="F129" s="172"/>
      <c r="G129" s="172"/>
      <c r="H129" s="172"/>
      <c r="I129" s="172"/>
      <c r="J129" s="172"/>
      <c r="K129" s="172"/>
      <c r="L129" s="172"/>
      <c r="M129" s="172"/>
      <c r="N129" s="197"/>
    </row>
    <row r="130" spans="1:14" s="40" customFormat="1">
      <c r="A130" s="171" t="s">
        <v>150</v>
      </c>
      <c r="B130" s="51" t="s">
        <v>146</v>
      </c>
      <c r="C130" s="159"/>
      <c r="D130" s="172" t="s">
        <v>150</v>
      </c>
      <c r="E130" s="51" t="s">
        <v>146</v>
      </c>
      <c r="F130" s="159"/>
      <c r="G130" s="189" t="s">
        <v>151</v>
      </c>
      <c r="H130" s="172"/>
      <c r="I130" s="172"/>
      <c r="J130" s="189"/>
      <c r="K130" s="159"/>
      <c r="L130" s="159"/>
      <c r="M130" s="159"/>
      <c r="N130" s="170"/>
    </row>
    <row r="131" spans="1:14" s="40" customFormat="1">
      <c r="A131" s="196" t="s">
        <v>152</v>
      </c>
      <c r="B131" s="68">
        <f>'Year 3'!B131</f>
        <v>0</v>
      </c>
      <c r="C131" s="159"/>
      <c r="D131" s="134" t="s">
        <v>153</v>
      </c>
      <c r="E131" s="68">
        <f>'Year 3'!E131</f>
        <v>0</v>
      </c>
      <c r="F131" s="159"/>
      <c r="G131" s="189"/>
      <c r="H131" s="172"/>
      <c r="I131" s="172"/>
      <c r="J131" s="189"/>
      <c r="K131" s="159"/>
      <c r="L131" s="159"/>
      <c r="M131" s="159"/>
      <c r="N131" s="170"/>
    </row>
    <row r="132" spans="1:14" s="38" customFormat="1">
      <c r="A132" s="195" t="s">
        <v>154</v>
      </c>
      <c r="B132" s="68">
        <f>'Year 3'!B132</f>
        <v>0</v>
      </c>
      <c r="C132" s="157"/>
      <c r="D132" s="134" t="s">
        <v>155</v>
      </c>
      <c r="E132" s="68">
        <f>'Year 3'!E132</f>
        <v>0</v>
      </c>
      <c r="F132" s="157"/>
      <c r="G132" s="172" t="s">
        <v>150</v>
      </c>
      <c r="H132" s="172" t="s">
        <v>146</v>
      </c>
      <c r="I132" s="95"/>
      <c r="J132" s="172"/>
      <c r="K132" s="134"/>
      <c r="L132" s="134"/>
      <c r="M132" s="134"/>
      <c r="N132" s="206"/>
    </row>
    <row r="133" spans="1:14" s="38" customFormat="1">
      <c r="A133" s="195" t="s">
        <v>156</v>
      </c>
      <c r="B133" s="68">
        <f>'Year 3'!B133</f>
        <v>0</v>
      </c>
      <c r="C133" s="157"/>
      <c r="D133" s="134" t="s">
        <v>157</v>
      </c>
      <c r="E133" s="68">
        <f>'Year 3'!E133</f>
        <v>0</v>
      </c>
      <c r="F133" s="157"/>
      <c r="G133" s="134" t="s">
        <v>158</v>
      </c>
      <c r="H133" s="162">
        <f>'Year 3'!H133</f>
        <v>0</v>
      </c>
      <c r="I133" s="95"/>
      <c r="J133" s="95"/>
      <c r="K133" s="134"/>
      <c r="L133" s="134"/>
      <c r="M133" s="134"/>
      <c r="N133" s="206"/>
    </row>
    <row r="134" spans="1:14" s="38" customFormat="1">
      <c r="A134" s="195" t="s">
        <v>35</v>
      </c>
      <c r="B134" s="68">
        <f>'Year 3'!B134</f>
        <v>0</v>
      </c>
      <c r="C134" s="157"/>
      <c r="D134" s="134" t="s">
        <v>159</v>
      </c>
      <c r="E134" s="68">
        <f>'Year 3'!E134</f>
        <v>0</v>
      </c>
      <c r="F134" s="157"/>
      <c r="G134" s="134">
        <f>'Year 3'!G134</f>
        <v>0</v>
      </c>
      <c r="H134" s="162">
        <f>'Year 3'!H134</f>
        <v>0</v>
      </c>
      <c r="I134" s="95"/>
      <c r="J134" s="95"/>
      <c r="K134" s="134"/>
      <c r="L134" s="134"/>
      <c r="M134" s="134"/>
      <c r="N134" s="206"/>
    </row>
    <row r="135" spans="1:14" s="38" customFormat="1">
      <c r="A135" s="196" t="s">
        <v>160</v>
      </c>
      <c r="B135" s="68">
        <f>'Year 3'!B135</f>
        <v>0</v>
      </c>
      <c r="C135" s="157"/>
      <c r="D135" s="134" t="s">
        <v>161</v>
      </c>
      <c r="E135" s="68">
        <f>'Year 3'!E135</f>
        <v>0</v>
      </c>
      <c r="F135" s="157"/>
      <c r="G135" s="134">
        <f>'Year 3'!G135</f>
        <v>0</v>
      </c>
      <c r="H135" s="162">
        <f>'Year 3'!H135</f>
        <v>0</v>
      </c>
      <c r="I135" s="95"/>
      <c r="J135" s="95"/>
      <c r="K135" s="134"/>
      <c r="L135" s="134"/>
      <c r="M135" s="134"/>
      <c r="N135" s="206"/>
    </row>
    <row r="136" spans="1:14" s="38" customFormat="1">
      <c r="A136" s="179" t="s">
        <v>162</v>
      </c>
      <c r="B136" s="68">
        <f>'Year 3'!B136</f>
        <v>0</v>
      </c>
      <c r="C136" s="157"/>
      <c r="D136" s="134" t="s">
        <v>163</v>
      </c>
      <c r="E136" s="68">
        <f>'Year 3'!E136</f>
        <v>0</v>
      </c>
      <c r="F136" s="157"/>
      <c r="G136" s="134">
        <f>'Year 3'!G136</f>
        <v>0</v>
      </c>
      <c r="H136" s="162">
        <f>'Year 3'!H136</f>
        <v>0</v>
      </c>
      <c r="I136" s="95"/>
      <c r="J136" s="134"/>
      <c r="K136" s="134"/>
      <c r="L136" s="134"/>
      <c r="M136" s="134"/>
      <c r="N136" s="206"/>
    </row>
    <row r="137" spans="1:14" s="38" customFormat="1">
      <c r="A137" s="195" t="s">
        <v>164</v>
      </c>
      <c r="B137" s="68">
        <f>'Year 3'!B137</f>
        <v>0</v>
      </c>
      <c r="C137" s="157"/>
      <c r="D137" s="134" t="s">
        <v>165</v>
      </c>
      <c r="E137" s="68">
        <f>'Year 3'!E137</f>
        <v>0</v>
      </c>
      <c r="F137" s="157"/>
      <c r="G137" s="134">
        <f>'Year 3'!G137</f>
        <v>0</v>
      </c>
      <c r="H137" s="162">
        <f>'Year 3'!H137</f>
        <v>0</v>
      </c>
      <c r="I137" s="95"/>
      <c r="J137" s="134"/>
      <c r="K137" s="134"/>
      <c r="L137" s="134"/>
      <c r="M137" s="134"/>
      <c r="N137" s="206"/>
    </row>
    <row r="138" spans="1:14" s="38" customFormat="1">
      <c r="A138" s="195" t="s">
        <v>166</v>
      </c>
      <c r="B138" s="68">
        <f>'Year 3'!B138</f>
        <v>0</v>
      </c>
      <c r="C138" s="157"/>
      <c r="D138" s="134" t="s">
        <v>167</v>
      </c>
      <c r="E138" s="68">
        <f>'Year 3'!E138</f>
        <v>0</v>
      </c>
      <c r="F138" s="157"/>
      <c r="G138" s="134">
        <f>'Year 3'!G138</f>
        <v>0</v>
      </c>
      <c r="H138" s="162">
        <f>'Year 3'!H138</f>
        <v>0</v>
      </c>
      <c r="I138" s="95"/>
      <c r="J138" s="134"/>
      <c r="K138" s="134"/>
      <c r="L138" s="134"/>
      <c r="M138" s="134"/>
      <c r="N138" s="206"/>
    </row>
    <row r="139" spans="1:14" s="38" customFormat="1">
      <c r="A139" s="196" t="s">
        <v>168</v>
      </c>
      <c r="B139" s="68">
        <f>'Year 3'!B139</f>
        <v>0</v>
      </c>
      <c r="C139" s="157"/>
      <c r="D139" s="194" t="s">
        <v>169</v>
      </c>
      <c r="E139" s="68">
        <f>'Year 3'!E139</f>
        <v>0</v>
      </c>
      <c r="F139" s="157"/>
      <c r="G139" s="134">
        <f>'Year 3'!G139</f>
        <v>0</v>
      </c>
      <c r="H139" s="162">
        <f>'Year 3'!H139</f>
        <v>0</v>
      </c>
      <c r="I139" s="95"/>
      <c r="J139" s="134"/>
      <c r="K139" s="134"/>
      <c r="L139" s="134"/>
      <c r="M139" s="134"/>
      <c r="N139" s="206"/>
    </row>
    <row r="140" spans="1:14" s="38" customFormat="1">
      <c r="A140" s="195" t="s">
        <v>170</v>
      </c>
      <c r="B140" s="68">
        <f>'Year 3'!B140</f>
        <v>0</v>
      </c>
      <c r="C140" s="157"/>
      <c r="D140" s="134"/>
      <c r="E140" s="68">
        <f>'Year 3'!E140</f>
        <v>0</v>
      </c>
      <c r="F140" s="157"/>
      <c r="G140" s="134">
        <f>'Year 3'!G140</f>
        <v>0</v>
      </c>
      <c r="H140" s="162">
        <f>'Year 3'!H140</f>
        <v>0</v>
      </c>
      <c r="I140" s="95"/>
      <c r="J140" s="134"/>
      <c r="K140" s="134"/>
      <c r="L140" s="134"/>
      <c r="M140" s="134"/>
      <c r="N140" s="206"/>
    </row>
    <row r="141" spans="1:14" s="38" customFormat="1">
      <c r="A141" s="179" t="s">
        <v>171</v>
      </c>
      <c r="B141" s="68">
        <f>'Year 3'!B141</f>
        <v>0</v>
      </c>
      <c r="C141" s="157"/>
      <c r="D141" s="134"/>
      <c r="E141" s="68">
        <f>'Year 3'!E141</f>
        <v>0</v>
      </c>
      <c r="F141" s="157"/>
      <c r="G141" s="134">
        <f>'Year 3'!G141</f>
        <v>0</v>
      </c>
      <c r="H141" s="162">
        <f>'Year 3'!H141</f>
        <v>0</v>
      </c>
      <c r="I141" s="95"/>
      <c r="J141" s="134"/>
      <c r="K141" s="134"/>
      <c r="L141" s="134"/>
      <c r="M141" s="134"/>
      <c r="N141" s="206"/>
    </row>
    <row r="142" spans="1:14" s="38" customFormat="1">
      <c r="A142" s="195"/>
      <c r="B142" s="34"/>
      <c r="C142" s="157"/>
      <c r="D142" s="95"/>
      <c r="E142" s="95"/>
      <c r="F142" s="95"/>
      <c r="G142" s="134"/>
      <c r="H142" s="134"/>
      <c r="I142" s="95"/>
      <c r="J142" s="95"/>
      <c r="K142" s="95"/>
      <c r="L142" s="95"/>
      <c r="M142" s="134"/>
      <c r="N142" s="206"/>
    </row>
    <row r="143" spans="1:14" s="40" customFormat="1">
      <c r="A143" s="171" t="s">
        <v>16</v>
      </c>
      <c r="B143" s="203"/>
      <c r="C143" s="203"/>
      <c r="D143" s="203"/>
      <c r="E143" s="203"/>
      <c r="F143" s="203"/>
      <c r="G143" s="172"/>
      <c r="H143" s="172"/>
      <c r="I143" s="172"/>
      <c r="J143" s="172"/>
      <c r="K143" s="159"/>
      <c r="L143" s="159"/>
      <c r="M143" s="296" t="s">
        <v>22</v>
      </c>
      <c r="N143" s="205">
        <f>SUM(B131:B142,E131:E142,H133:H142)</f>
        <v>0</v>
      </c>
    </row>
    <row r="144" spans="1:14" s="40" customFormat="1">
      <c r="A144" s="171"/>
      <c r="B144" s="159"/>
      <c r="C144" s="159"/>
      <c r="D144" s="159"/>
      <c r="E144" s="159"/>
      <c r="F144" s="159"/>
      <c r="G144" s="172"/>
      <c r="H144" s="172"/>
      <c r="I144" s="172"/>
      <c r="J144" s="172"/>
      <c r="K144" s="159"/>
      <c r="L144" s="159"/>
      <c r="M144" s="159"/>
      <c r="N144" s="170"/>
    </row>
    <row r="145" spans="1:14" s="40" customFormat="1">
      <c r="A145" s="310" t="s">
        <v>172</v>
      </c>
      <c r="B145" s="263"/>
      <c r="C145" s="263"/>
      <c r="D145" s="263"/>
      <c r="E145" s="263"/>
      <c r="F145" s="263"/>
      <c r="G145" s="263"/>
      <c r="H145" s="263"/>
      <c r="I145" s="263"/>
      <c r="J145" s="263"/>
      <c r="K145" s="264"/>
      <c r="L145" s="264"/>
      <c r="M145" s="264"/>
      <c r="N145" s="268"/>
    </row>
    <row r="146" spans="1:14" s="40" customFormat="1">
      <c r="A146" s="171"/>
      <c r="B146" s="172"/>
      <c r="C146" s="172"/>
      <c r="D146" s="172"/>
      <c r="E146" s="172"/>
      <c r="F146" s="172"/>
      <c r="G146" s="172"/>
      <c r="H146" s="172"/>
      <c r="I146" s="172"/>
      <c r="J146" s="172"/>
      <c r="K146" s="172"/>
      <c r="L146" s="172"/>
      <c r="M146" s="172"/>
      <c r="N146" s="197"/>
    </row>
    <row r="147" spans="1:14" s="40" customFormat="1" ht="25.5">
      <c r="A147" s="171" t="s">
        <v>95</v>
      </c>
      <c r="B147" s="172" t="s">
        <v>173</v>
      </c>
      <c r="C147" s="172" t="s">
        <v>174</v>
      </c>
      <c r="D147" s="207" t="s">
        <v>175</v>
      </c>
      <c r="E147" s="169" t="s">
        <v>176</v>
      </c>
      <c r="F147" s="207" t="s">
        <v>177</v>
      </c>
      <c r="G147" s="169" t="s">
        <v>178</v>
      </c>
      <c r="H147" s="207" t="s">
        <v>179</v>
      </c>
      <c r="I147" s="172" t="s">
        <v>40</v>
      </c>
      <c r="J147" s="172"/>
      <c r="K147" s="172"/>
      <c r="L147" s="172"/>
      <c r="M147" s="172"/>
      <c r="N147" s="197"/>
    </row>
    <row r="148" spans="1:14" s="40" customFormat="1">
      <c r="A148" s="171"/>
      <c r="B148" s="172"/>
      <c r="C148" s="172"/>
      <c r="D148" s="207"/>
      <c r="E148" s="169"/>
      <c r="F148" s="207"/>
      <c r="G148" s="183"/>
      <c r="H148" s="208"/>
      <c r="I148" s="172"/>
      <c r="J148" s="172"/>
      <c r="K148" s="172"/>
      <c r="L148" s="172"/>
      <c r="M148" s="172"/>
      <c r="N148" s="197"/>
    </row>
    <row r="149" spans="1:14" s="38" customFormat="1">
      <c r="A149" s="181" t="s">
        <v>61</v>
      </c>
      <c r="B149" s="172"/>
      <c r="C149" s="172"/>
      <c r="D149" s="172"/>
      <c r="E149" s="169"/>
      <c r="F149" s="172"/>
      <c r="G149" s="183"/>
      <c r="H149" s="159"/>
      <c r="I149" s="172"/>
      <c r="J149" s="159"/>
      <c r="K149" s="159"/>
      <c r="L149" s="159"/>
      <c r="M149" s="172"/>
      <c r="N149" s="206"/>
    </row>
    <row r="150" spans="1:14" s="38" customFormat="1">
      <c r="A150" s="156">
        <f>'Year 3'!A150</f>
        <v>0</v>
      </c>
      <c r="B150" s="157">
        <f>'Year 3'!B150</f>
        <v>0</v>
      </c>
      <c r="C150" s="134">
        <f>'Year 3'!C150</f>
        <v>0</v>
      </c>
      <c r="D150" s="134">
        <f>'Year 3'!D150</f>
        <v>0</v>
      </c>
      <c r="E150" s="134">
        <f>'Year 3'!E150</f>
        <v>0</v>
      </c>
      <c r="F150" s="134">
        <f>'Year 3'!F150</f>
        <v>0</v>
      </c>
      <c r="G150" s="210">
        <f>E150*F150</f>
        <v>0</v>
      </c>
      <c r="H150" s="134">
        <f>'Year 3'!H150</f>
        <v>0</v>
      </c>
      <c r="I150" s="177">
        <f>(D150+G150+H150)*C150</f>
        <v>0</v>
      </c>
      <c r="J150" s="66"/>
      <c r="K150" s="66"/>
      <c r="L150" s="66"/>
      <c r="M150" s="95"/>
      <c r="N150" s="206"/>
    </row>
    <row r="151" spans="1:14" s="38" customFormat="1">
      <c r="A151" s="156">
        <f>'Year 3'!A151</f>
        <v>0</v>
      </c>
      <c r="B151" s="157">
        <f>'Year 3'!B151</f>
        <v>0</v>
      </c>
      <c r="C151" s="162">
        <f>'Year 3'!C151</f>
        <v>0</v>
      </c>
      <c r="D151" s="162">
        <f>'Year 3'!D151</f>
        <v>0</v>
      </c>
      <c r="E151" s="162">
        <f>'Year 3'!E151</f>
        <v>0</v>
      </c>
      <c r="F151" s="134">
        <f>'Year 3'!F151</f>
        <v>0</v>
      </c>
      <c r="G151" s="210">
        <f>E151*F151</f>
        <v>0</v>
      </c>
      <c r="H151" s="162">
        <f>'Year 3'!H151</f>
        <v>0</v>
      </c>
      <c r="I151" s="177">
        <f t="shared" ref="I151:I158" si="44">(D151+G151+H151)*C151</f>
        <v>0</v>
      </c>
      <c r="J151" s="66"/>
      <c r="K151" s="66"/>
      <c r="L151" s="66"/>
      <c r="M151" s="95"/>
      <c r="N151" s="206"/>
    </row>
    <row r="152" spans="1:14" s="38" customFormat="1">
      <c r="A152" s="156">
        <f>'Year 3'!A152</f>
        <v>0</v>
      </c>
      <c r="B152" s="157">
        <f>'Year 3'!B152</f>
        <v>0</v>
      </c>
      <c r="C152" s="162">
        <f>'Year 3'!C152</f>
        <v>0</v>
      </c>
      <c r="D152" s="162">
        <f>'Year 3'!D152</f>
        <v>0</v>
      </c>
      <c r="E152" s="162">
        <f>'Year 3'!E152</f>
        <v>0</v>
      </c>
      <c r="F152" s="134">
        <f>'Year 3'!F152</f>
        <v>0</v>
      </c>
      <c r="G152" s="210">
        <f>E152*F152</f>
        <v>0</v>
      </c>
      <c r="H152" s="162">
        <f>'Year 3'!H152</f>
        <v>0</v>
      </c>
      <c r="I152" s="177">
        <f t="shared" si="44"/>
        <v>0</v>
      </c>
      <c r="J152" s="66"/>
      <c r="K152" s="66"/>
      <c r="L152" s="66"/>
      <c r="M152" s="95"/>
      <c r="N152" s="206"/>
    </row>
    <row r="153" spans="1:14" s="38" customFormat="1">
      <c r="A153" s="303"/>
      <c r="B153" s="35"/>
      <c r="C153" s="35"/>
      <c r="D153" s="35"/>
      <c r="E153" s="33" t="s">
        <v>180</v>
      </c>
      <c r="F153" s="33"/>
      <c r="G153" s="35"/>
      <c r="H153" s="37"/>
      <c r="I153" s="36">
        <f>SUM(I150:I152)</f>
        <v>0</v>
      </c>
      <c r="J153" s="66"/>
      <c r="K153" s="66"/>
      <c r="L153" s="66"/>
      <c r="M153" s="95"/>
      <c r="N153" s="206"/>
    </row>
    <row r="154" spans="1:14" s="38" customFormat="1">
      <c r="A154" s="181" t="s">
        <v>181</v>
      </c>
      <c r="B154" s="163"/>
      <c r="C154" s="34"/>
      <c r="D154" s="34"/>
      <c r="E154" s="34"/>
      <c r="F154" s="34"/>
      <c r="G154" s="239">
        <f>E154*F154</f>
        <v>0</v>
      </c>
      <c r="H154" s="162"/>
      <c r="I154" s="198">
        <f t="shared" si="44"/>
        <v>0</v>
      </c>
      <c r="J154" s="66"/>
      <c r="K154" s="66"/>
      <c r="L154" s="66"/>
      <c r="M154" s="95"/>
      <c r="N154" s="206"/>
    </row>
    <row r="155" spans="1:14" s="38" customFormat="1">
      <c r="A155" s="156">
        <f>'Year 3'!A155</f>
        <v>0</v>
      </c>
      <c r="B155" s="157">
        <f>'Year 3'!B155</f>
        <v>0</v>
      </c>
      <c r="C155" s="162">
        <f>'Year 3'!C155</f>
        <v>0</v>
      </c>
      <c r="D155" s="162">
        <f>'Year 3'!D155</f>
        <v>0</v>
      </c>
      <c r="E155" s="162">
        <f>'Year 3'!E155</f>
        <v>0</v>
      </c>
      <c r="F155" s="134">
        <f>'Year 3'!F155</f>
        <v>0</v>
      </c>
      <c r="G155" s="210">
        <f>E155*F155</f>
        <v>0</v>
      </c>
      <c r="H155" s="162">
        <f>'Year 3'!H155</f>
        <v>0</v>
      </c>
      <c r="I155" s="177">
        <f t="shared" si="44"/>
        <v>0</v>
      </c>
      <c r="J155" s="66"/>
      <c r="K155" s="66"/>
      <c r="L155" s="66"/>
      <c r="M155" s="95"/>
      <c r="N155" s="206"/>
    </row>
    <row r="156" spans="1:14" s="38" customFormat="1">
      <c r="A156" s="156">
        <f>'Year 3'!A156</f>
        <v>0</v>
      </c>
      <c r="B156" s="157">
        <f>'Year 3'!B156</f>
        <v>0</v>
      </c>
      <c r="C156" s="162">
        <f>'Year 3'!C156</f>
        <v>0</v>
      </c>
      <c r="D156" s="162">
        <f>'Year 3'!D156</f>
        <v>0</v>
      </c>
      <c r="E156" s="162">
        <f>'Year 3'!E156</f>
        <v>0</v>
      </c>
      <c r="F156" s="134">
        <f>'Year 3'!F156</f>
        <v>0</v>
      </c>
      <c r="G156" s="210">
        <f>E156*F156</f>
        <v>0</v>
      </c>
      <c r="H156" s="162">
        <f>'Year 3'!H156</f>
        <v>0</v>
      </c>
      <c r="I156" s="177">
        <f t="shared" si="44"/>
        <v>0</v>
      </c>
      <c r="J156" s="66"/>
      <c r="K156" s="66"/>
      <c r="L156" s="66"/>
      <c r="M156" s="95"/>
      <c r="N156" s="206"/>
    </row>
    <row r="157" spans="1:14" s="38" customFormat="1">
      <c r="A157" s="156">
        <f>'Year 3'!A157</f>
        <v>0</v>
      </c>
      <c r="B157" s="157">
        <f>'Year 3'!B157</f>
        <v>0</v>
      </c>
      <c r="C157" s="162">
        <f>'Year 3'!C157</f>
        <v>0</v>
      </c>
      <c r="D157" s="162">
        <f>'Year 3'!D157</f>
        <v>0</v>
      </c>
      <c r="E157" s="162">
        <f>'Year 3'!E157</f>
        <v>0</v>
      </c>
      <c r="F157" s="134">
        <f>'Year 3'!F157</f>
        <v>0</v>
      </c>
      <c r="G157" s="210">
        <f>E157*F157</f>
        <v>0</v>
      </c>
      <c r="H157" s="162">
        <f>'Year 3'!H157</f>
        <v>0</v>
      </c>
      <c r="I157" s="177">
        <f t="shared" si="44"/>
        <v>0</v>
      </c>
      <c r="J157" s="66"/>
      <c r="K157" s="66"/>
      <c r="L157" s="66"/>
      <c r="M157" s="95"/>
      <c r="N157" s="206"/>
    </row>
    <row r="158" spans="1:14" s="38" customFormat="1">
      <c r="A158" s="302">
        <f>'Year 3'!A158</f>
        <v>0</v>
      </c>
      <c r="B158" s="67">
        <f>'Year 3'!B158</f>
        <v>0</v>
      </c>
      <c r="C158" s="37">
        <f>'Year 3'!C158</f>
        <v>0</v>
      </c>
      <c r="D158" s="37">
        <f>'Year 3'!D158</f>
        <v>0</v>
      </c>
      <c r="E158" s="37">
        <f>'Year 3'!E158</f>
        <v>0</v>
      </c>
      <c r="F158" s="35">
        <f>'Year 3'!F158</f>
        <v>0</v>
      </c>
      <c r="G158" s="55">
        <f>E158*F158</f>
        <v>0</v>
      </c>
      <c r="H158" s="37">
        <f>'Year 3'!H158</f>
        <v>0</v>
      </c>
      <c r="I158" s="55">
        <f t="shared" si="44"/>
        <v>0</v>
      </c>
      <c r="J158" s="66"/>
      <c r="K158" s="66"/>
      <c r="L158" s="66"/>
      <c r="M158" s="95"/>
      <c r="N158" s="206"/>
    </row>
    <row r="159" spans="1:14" s="38" customFormat="1">
      <c r="A159" s="171" t="s">
        <v>182</v>
      </c>
      <c r="B159" s="172"/>
      <c r="C159" s="200" t="s">
        <v>183</v>
      </c>
      <c r="D159" s="200" t="s">
        <v>184</v>
      </c>
      <c r="E159" s="200" t="s">
        <v>185</v>
      </c>
      <c r="F159" s="200" t="s">
        <v>186</v>
      </c>
      <c r="G159" s="200"/>
      <c r="H159" s="200"/>
      <c r="I159" s="198"/>
      <c r="J159" s="34"/>
      <c r="K159" s="34"/>
      <c r="L159" s="34"/>
      <c r="M159" s="95"/>
      <c r="N159" s="206"/>
    </row>
    <row r="160" spans="1:14" s="40" customFormat="1">
      <c r="A160" s="156">
        <f>'Year 3'!A160</f>
        <v>0</v>
      </c>
      <c r="B160" s="157">
        <f>'Year 3'!B160</f>
        <v>0</v>
      </c>
      <c r="C160" s="162">
        <f>'Year 3'!C160</f>
        <v>0</v>
      </c>
      <c r="D160" s="162">
        <f>'Year 3'!D160</f>
        <v>0</v>
      </c>
      <c r="E160" s="211">
        <v>0.57499999999999996</v>
      </c>
      <c r="F160" s="162">
        <f>'Year 3'!F160</f>
        <v>0</v>
      </c>
      <c r="G160" s="240"/>
      <c r="H160" s="34"/>
      <c r="I160" s="177">
        <f>ROUND((C160*D160*E160)+F160,0)</f>
        <v>0</v>
      </c>
      <c r="J160" s="66"/>
      <c r="K160" s="66"/>
      <c r="L160" s="66"/>
      <c r="M160" s="95"/>
      <c r="N160" s="206"/>
    </row>
    <row r="161" spans="1:14" s="38" customFormat="1">
      <c r="A161" s="156">
        <f>'Year 3'!A161</f>
        <v>0</v>
      </c>
      <c r="B161" s="157">
        <f>'Year 3'!B161</f>
        <v>0</v>
      </c>
      <c r="C161" s="162">
        <f>'Year 3'!C161</f>
        <v>0</v>
      </c>
      <c r="D161" s="162">
        <f>'Year 3'!D161</f>
        <v>0</v>
      </c>
      <c r="E161" s="211">
        <v>0.57499999999999996</v>
      </c>
      <c r="F161" s="162">
        <f>'Year 3'!F161</f>
        <v>0</v>
      </c>
      <c r="G161" s="211"/>
      <c r="H161" s="34"/>
      <c r="I161" s="177">
        <f>ROUND((C161*D161*E161)+F161,0)</f>
        <v>0</v>
      </c>
      <c r="J161" s="66"/>
      <c r="K161" s="66"/>
      <c r="L161" s="66"/>
      <c r="M161" s="95"/>
      <c r="N161" s="206"/>
    </row>
    <row r="162" spans="1:14" s="38" customFormat="1">
      <c r="A162" s="156">
        <f>'Year 3'!A162</f>
        <v>0</v>
      </c>
      <c r="B162" s="157">
        <f>'Year 3'!B162</f>
        <v>0</v>
      </c>
      <c r="C162" s="162">
        <f>'Year 3'!C162</f>
        <v>0</v>
      </c>
      <c r="D162" s="162">
        <f>'Year 3'!D162</f>
        <v>0</v>
      </c>
      <c r="E162" s="211">
        <v>0.57499999999999996</v>
      </c>
      <c r="F162" s="162">
        <f>'Year 3'!F162</f>
        <v>0</v>
      </c>
      <c r="G162" s="211"/>
      <c r="H162" s="34"/>
      <c r="I162" s="177">
        <f>ROUND((C162*D162*E162)+F162,0)</f>
        <v>0</v>
      </c>
      <c r="J162" s="66"/>
      <c r="K162" s="66"/>
      <c r="L162" s="66"/>
      <c r="M162" s="95"/>
      <c r="N162" s="206"/>
    </row>
    <row r="163" spans="1:14" s="38" customFormat="1">
      <c r="A163" s="212"/>
      <c r="B163" s="134"/>
      <c r="C163" s="34"/>
      <c r="D163" s="34"/>
      <c r="E163" s="159" t="s">
        <v>187</v>
      </c>
      <c r="F163" s="159"/>
      <c r="G163" s="159"/>
      <c r="H163" s="199"/>
      <c r="I163" s="227">
        <f>SUM(I155:I162)</f>
        <v>0</v>
      </c>
      <c r="J163" s="66"/>
      <c r="K163" s="66"/>
      <c r="L163" s="66"/>
      <c r="M163" s="95"/>
      <c r="N163" s="206"/>
    </row>
    <row r="164" spans="1:14" s="38" customFormat="1">
      <c r="A164" s="179"/>
      <c r="B164" s="134"/>
      <c r="C164" s="34"/>
      <c r="D164" s="34"/>
      <c r="E164" s="211"/>
      <c r="F164" s="211"/>
      <c r="G164" s="211"/>
      <c r="H164" s="34"/>
      <c r="I164" s="198"/>
      <c r="J164" s="66"/>
      <c r="K164" s="66"/>
      <c r="L164" s="66"/>
      <c r="M164" s="95"/>
      <c r="N164" s="206"/>
    </row>
    <row r="165" spans="1:14" s="38" customFormat="1">
      <c r="A165" s="171" t="s">
        <v>16</v>
      </c>
      <c r="B165" s="203"/>
      <c r="C165" s="203"/>
      <c r="D165" s="203"/>
      <c r="E165" s="203"/>
      <c r="F165" s="203"/>
      <c r="G165" s="203"/>
      <c r="H165" s="203"/>
      <c r="I165" s="172"/>
      <c r="J165" s="172"/>
      <c r="K165" s="172"/>
      <c r="L165" s="204"/>
      <c r="M165" s="295" t="s">
        <v>24</v>
      </c>
      <c r="N165" s="213">
        <f>I153+I163</f>
        <v>0</v>
      </c>
    </row>
    <row r="166" spans="1:14" s="38" customFormat="1">
      <c r="A166" s="195"/>
      <c r="B166" s="95"/>
      <c r="C166" s="95"/>
      <c r="D166" s="95"/>
      <c r="E166" s="95"/>
      <c r="F166" s="95"/>
      <c r="G166" s="95"/>
      <c r="H166" s="95"/>
      <c r="I166" s="95"/>
      <c r="J166" s="95"/>
      <c r="K166" s="95"/>
      <c r="L166" s="95"/>
      <c r="M166" s="95"/>
      <c r="N166" s="190"/>
    </row>
    <row r="167" spans="1:14" s="40" customFormat="1">
      <c r="A167" s="311" t="s">
        <v>189</v>
      </c>
      <c r="B167" s="269"/>
      <c r="C167" s="269"/>
      <c r="D167" s="269"/>
      <c r="E167" s="269"/>
      <c r="F167" s="269"/>
      <c r="G167" s="269"/>
      <c r="H167" s="269"/>
      <c r="I167" s="269"/>
      <c r="J167" s="269"/>
      <c r="K167" s="269"/>
      <c r="L167" s="269"/>
      <c r="M167" s="269"/>
      <c r="N167" s="270"/>
    </row>
    <row r="168" spans="1:14" s="40" customFormat="1">
      <c r="A168" s="292" t="s">
        <v>190</v>
      </c>
      <c r="B168" s="293"/>
      <c r="C168" s="293"/>
      <c r="D168" s="293"/>
      <c r="E168" s="326" t="s">
        <v>191</v>
      </c>
      <c r="F168" s="327"/>
      <c r="G168" s="328"/>
      <c r="H168" s="293"/>
      <c r="I168" s="294" t="s">
        <v>192</v>
      </c>
      <c r="J168" s="6"/>
      <c r="K168" s="293"/>
      <c r="L168" s="293"/>
      <c r="M168" s="293"/>
      <c r="N168" s="174"/>
    </row>
    <row r="169" spans="1:14" s="40" customFormat="1">
      <c r="A169" s="214"/>
      <c r="B169" s="84" t="s">
        <v>150</v>
      </c>
      <c r="C169" s="84" t="s">
        <v>146</v>
      </c>
      <c r="D169" s="85"/>
      <c r="E169" s="329"/>
      <c r="F169" s="329" t="s">
        <v>150</v>
      </c>
      <c r="G169" s="329" t="s">
        <v>146</v>
      </c>
      <c r="H169" s="84"/>
      <c r="I169" s="85"/>
      <c r="J169" s="84" t="s">
        <v>150</v>
      </c>
      <c r="K169" s="84" t="s">
        <v>146</v>
      </c>
      <c r="L169" s="84"/>
      <c r="M169" s="84"/>
      <c r="N169" s="174"/>
    </row>
    <row r="170" spans="1:14" s="38" customFormat="1">
      <c r="A170" s="215"/>
      <c r="B170" s="79" t="s">
        <v>193</v>
      </c>
      <c r="C170" s="54">
        <f>'Year 3'!C170</f>
        <v>0</v>
      </c>
      <c r="D170" s="87"/>
      <c r="E170" s="330"/>
      <c r="F170" s="331" t="s">
        <v>194</v>
      </c>
      <c r="G170" s="332"/>
      <c r="H170" s="87"/>
      <c r="I170" s="87"/>
      <c r="J170" s="80">
        <f>'Year 3'!J170</f>
        <v>0</v>
      </c>
      <c r="K170" s="54"/>
      <c r="L170" s="87"/>
      <c r="M170" s="87"/>
      <c r="N170" s="216"/>
    </row>
    <row r="171" spans="1:14" s="38" customFormat="1">
      <c r="A171" s="215"/>
      <c r="B171" s="79" t="s">
        <v>195</v>
      </c>
      <c r="C171" s="54">
        <f>'Year 3'!C171</f>
        <v>0</v>
      </c>
      <c r="D171" s="87"/>
      <c r="E171" s="330"/>
      <c r="F171" s="331" t="s">
        <v>196</v>
      </c>
      <c r="G171" s="332"/>
      <c r="H171" s="87"/>
      <c r="I171" s="87"/>
      <c r="J171" s="80">
        <f>'Year 3'!J171</f>
        <v>0</v>
      </c>
      <c r="K171" s="54"/>
      <c r="L171" s="87"/>
      <c r="M171" s="87"/>
      <c r="N171" s="216"/>
    </row>
    <row r="172" spans="1:14" s="38" customFormat="1">
      <c r="A172" s="215"/>
      <c r="B172" s="79" t="s">
        <v>197</v>
      </c>
      <c r="C172" s="54">
        <f>'Year 3'!C172</f>
        <v>0</v>
      </c>
      <c r="D172" s="87"/>
      <c r="E172" s="330"/>
      <c r="F172" s="331" t="s">
        <v>198</v>
      </c>
      <c r="G172" s="332"/>
      <c r="H172" s="87"/>
      <c r="I172" s="87"/>
      <c r="J172" s="80">
        <f>'Year 3'!J172</f>
        <v>0</v>
      </c>
      <c r="K172" s="54"/>
      <c r="L172" s="87"/>
      <c r="M172" s="87"/>
      <c r="N172" s="216"/>
    </row>
    <row r="173" spans="1:14" s="38" customFormat="1">
      <c r="A173" s="215"/>
      <c r="B173" s="79" t="s">
        <v>199</v>
      </c>
      <c r="C173" s="54">
        <f>'Year 3'!C173</f>
        <v>0</v>
      </c>
      <c r="D173" s="87"/>
      <c r="E173" s="330"/>
      <c r="F173" s="331">
        <f>'Year 3'!F173</f>
        <v>0</v>
      </c>
      <c r="G173" s="332"/>
      <c r="H173" s="87"/>
      <c r="I173" s="87"/>
      <c r="J173" s="80">
        <f>'Year 3'!J173</f>
        <v>0</v>
      </c>
      <c r="K173" s="54"/>
      <c r="L173" s="87"/>
      <c r="M173" s="87"/>
      <c r="N173" s="216"/>
    </row>
    <row r="174" spans="1:14" s="38" customFormat="1">
      <c r="A174" s="215"/>
      <c r="B174" s="79" t="s">
        <v>200</v>
      </c>
      <c r="C174" s="54">
        <f>'Year 3'!C174</f>
        <v>0</v>
      </c>
      <c r="D174" s="87"/>
      <c r="E174" s="330"/>
      <c r="F174" s="331">
        <f>'Year 3'!F174</f>
        <v>0</v>
      </c>
      <c r="G174" s="332"/>
      <c r="H174" s="87"/>
      <c r="I174" s="87"/>
      <c r="J174" s="80">
        <f>'Year 3'!J174</f>
        <v>0</v>
      </c>
      <c r="K174" s="54"/>
      <c r="L174" s="87"/>
      <c r="M174" s="87"/>
      <c r="N174" s="216"/>
    </row>
    <row r="175" spans="1:14" s="38" customFormat="1">
      <c r="A175" s="215"/>
      <c r="B175" s="79" t="s">
        <v>201</v>
      </c>
      <c r="C175" s="54">
        <f>'Year 3'!C175</f>
        <v>0</v>
      </c>
      <c r="D175" s="87"/>
      <c r="E175" s="330"/>
      <c r="F175" s="331">
        <f>'Year 3'!F175</f>
        <v>0</v>
      </c>
      <c r="G175" s="332"/>
      <c r="H175" s="87"/>
      <c r="I175" s="87"/>
      <c r="J175" s="80">
        <f>'Year 3'!J175</f>
        <v>0</v>
      </c>
      <c r="K175" s="54"/>
      <c r="L175" s="87"/>
      <c r="M175" s="87"/>
      <c r="N175" s="216"/>
    </row>
    <row r="176" spans="1:14" s="38" customFormat="1">
      <c r="A176" s="215"/>
      <c r="B176" s="79" t="s">
        <v>202</v>
      </c>
      <c r="C176" s="54">
        <f>'Year 3'!C176</f>
        <v>0</v>
      </c>
      <c r="D176" s="87"/>
      <c r="E176" s="330"/>
      <c r="F176" s="331">
        <f>'Year 3'!F176</f>
        <v>0</v>
      </c>
      <c r="G176" s="332"/>
      <c r="H176" s="87"/>
      <c r="I176" s="87"/>
      <c r="J176" s="80">
        <f>'Year 3'!J176</f>
        <v>0</v>
      </c>
      <c r="K176" s="54"/>
      <c r="L176" s="87"/>
      <c r="M176" s="87"/>
      <c r="N176" s="216"/>
    </row>
    <row r="177" spans="1:18" s="38" customFormat="1">
      <c r="A177" s="215"/>
      <c r="B177" s="79" t="s">
        <v>194</v>
      </c>
      <c r="C177" s="54">
        <f>'Year 3'!C177</f>
        <v>0</v>
      </c>
      <c r="D177" s="87"/>
      <c r="E177" s="330"/>
      <c r="F177" s="331">
        <f>'Year 3'!F177</f>
        <v>0</v>
      </c>
      <c r="G177" s="332"/>
      <c r="H177" s="87"/>
      <c r="I177" s="87"/>
      <c r="J177" s="80">
        <f>'Year 3'!J177</f>
        <v>0</v>
      </c>
      <c r="K177" s="54"/>
      <c r="L177" s="87"/>
      <c r="M177" s="87"/>
      <c r="N177" s="216"/>
    </row>
    <row r="178" spans="1:18" s="38" customFormat="1">
      <c r="A178" s="215"/>
      <c r="B178" s="79" t="s">
        <v>196</v>
      </c>
      <c r="C178" s="54">
        <f>'Year 3'!C178</f>
        <v>0</v>
      </c>
      <c r="D178" s="87"/>
      <c r="E178" s="330"/>
      <c r="F178" s="331">
        <f>'Year 3'!F178</f>
        <v>0</v>
      </c>
      <c r="G178" s="332"/>
      <c r="H178" s="87"/>
      <c r="I178" s="87"/>
      <c r="J178" s="80">
        <f>'Year 3'!J178</f>
        <v>0</v>
      </c>
      <c r="K178" s="54"/>
      <c r="L178" s="87"/>
      <c r="M178" s="87"/>
      <c r="N178" s="216"/>
    </row>
    <row r="179" spans="1:18" s="38" customFormat="1">
      <c r="A179" s="215"/>
      <c r="B179" s="79" t="s">
        <v>203</v>
      </c>
      <c r="C179" s="54">
        <f>'Year 3'!C179</f>
        <v>0</v>
      </c>
      <c r="D179" s="87"/>
      <c r="E179" s="330"/>
      <c r="F179" s="331">
        <f>'Year 3'!F179</f>
        <v>0</v>
      </c>
      <c r="G179" s="332"/>
      <c r="H179" s="87"/>
      <c r="I179" s="87"/>
      <c r="J179" s="80">
        <f>'Year 3'!J179</f>
        <v>0</v>
      </c>
      <c r="K179" s="54"/>
      <c r="L179" s="87"/>
      <c r="M179" s="87"/>
      <c r="N179" s="216"/>
    </row>
    <row r="180" spans="1:18" s="40" customFormat="1">
      <c r="A180" s="214"/>
      <c r="B180" s="79" t="s">
        <v>204</v>
      </c>
      <c r="C180" s="54">
        <f>'Year 3'!C180</f>
        <v>0</v>
      </c>
      <c r="D180" s="89"/>
      <c r="E180" s="329"/>
      <c r="F180" s="331">
        <f>'Year 3'!F180</f>
        <v>0</v>
      </c>
      <c r="G180" s="332"/>
      <c r="H180" s="84"/>
      <c r="I180" s="84"/>
      <c r="J180" s="80">
        <f>'Year 3'!J180</f>
        <v>0</v>
      </c>
      <c r="K180" s="54"/>
      <c r="L180" s="84"/>
      <c r="M180" s="84"/>
      <c r="N180" s="185"/>
    </row>
    <row r="181" spans="1:18" s="40" customFormat="1">
      <c r="A181" s="214"/>
      <c r="B181" s="79" t="s">
        <v>205</v>
      </c>
      <c r="C181" s="54">
        <f>'Year 3'!C181</f>
        <v>0</v>
      </c>
      <c r="D181" s="90"/>
      <c r="E181" s="329"/>
      <c r="F181" s="331">
        <f>'Year 3'!F181</f>
        <v>0</v>
      </c>
      <c r="G181" s="332"/>
      <c r="H181" s="90"/>
      <c r="I181" s="90"/>
      <c r="J181" s="80">
        <f>'Year 3'!J181</f>
        <v>0</v>
      </c>
      <c r="K181" s="54"/>
      <c r="L181" s="87"/>
      <c r="M181" s="87"/>
      <c r="N181" s="216"/>
      <c r="O181" s="38"/>
      <c r="P181" s="38"/>
    </row>
    <row r="182" spans="1:18" s="40" customFormat="1">
      <c r="A182" s="214"/>
      <c r="B182" s="79">
        <f>'Year 3'!B182</f>
        <v>0</v>
      </c>
      <c r="C182" s="54">
        <f>'Year 3'!C182</f>
        <v>0</v>
      </c>
      <c r="D182" s="84"/>
      <c r="E182" s="329"/>
      <c r="F182" s="331">
        <f>'Year 3'!F182</f>
        <v>0</v>
      </c>
      <c r="G182" s="332"/>
      <c r="H182" s="84"/>
      <c r="I182" s="84"/>
      <c r="J182" s="80">
        <f>'Year 3'!J182</f>
        <v>0</v>
      </c>
      <c r="K182" s="54"/>
      <c r="L182" s="84"/>
      <c r="M182" s="84"/>
      <c r="N182" s="174"/>
    </row>
    <row r="183" spans="1:18" s="40" customFormat="1">
      <c r="A183" s="214"/>
      <c r="B183" s="79">
        <f>'Year 3'!B183</f>
        <v>0</v>
      </c>
      <c r="C183" s="54">
        <f>'Year 3'!C183</f>
        <v>0</v>
      </c>
      <c r="D183" s="84"/>
      <c r="E183" s="329"/>
      <c r="F183" s="331">
        <f>'Year 3'!F183</f>
        <v>0</v>
      </c>
      <c r="G183" s="332"/>
      <c r="H183" s="84"/>
      <c r="I183" s="84"/>
      <c r="J183" s="80">
        <f>'Year 3'!J183</f>
        <v>0</v>
      </c>
      <c r="K183" s="54"/>
      <c r="L183" s="84"/>
      <c r="M183" s="84"/>
      <c r="N183" s="174"/>
    </row>
    <row r="184" spans="1:18" s="40" customFormat="1">
      <c r="A184" s="217"/>
      <c r="B184" s="79">
        <f>'Year 3'!B184</f>
        <v>0</v>
      </c>
      <c r="C184" s="54">
        <f>'Year 3'!C184</f>
        <v>0</v>
      </c>
      <c r="D184" s="84"/>
      <c r="E184" s="329"/>
      <c r="F184" s="331">
        <f>'Year 3'!F184</f>
        <v>0</v>
      </c>
      <c r="G184" s="332"/>
      <c r="H184" s="84"/>
      <c r="I184" s="84"/>
      <c r="J184" s="80">
        <f>'Year 3'!J184</f>
        <v>0</v>
      </c>
      <c r="K184" s="54"/>
      <c r="L184" s="84"/>
      <c r="M184" s="84"/>
      <c r="N184" s="174"/>
    </row>
    <row r="185" spans="1:18" s="38" customFormat="1">
      <c r="A185" s="218"/>
      <c r="B185" s="79">
        <f>'Year 3'!B185</f>
        <v>0</v>
      </c>
      <c r="C185" s="54">
        <f>'Year 3'!C185</f>
        <v>0</v>
      </c>
      <c r="D185" s="91"/>
      <c r="E185" s="333"/>
      <c r="F185" s="331">
        <f>'Year 3'!F185</f>
        <v>0</v>
      </c>
      <c r="G185" s="332"/>
      <c r="H185" s="88"/>
      <c r="I185" s="88"/>
      <c r="J185" s="80">
        <f>'Year 3'!J185</f>
        <v>0</v>
      </c>
      <c r="K185" s="54"/>
      <c r="L185" s="87"/>
      <c r="M185" s="88"/>
      <c r="N185" s="219"/>
      <c r="O185" s="41"/>
      <c r="P185" s="41"/>
      <c r="Q185" s="41"/>
      <c r="R185" s="57"/>
    </row>
    <row r="186" spans="1:18" s="38" customFormat="1">
      <c r="A186" s="218"/>
      <c r="B186" s="79">
        <f>'Year 3'!B186</f>
        <v>0</v>
      </c>
      <c r="C186" s="54">
        <f>'Year 3'!C186</f>
        <v>0</v>
      </c>
      <c r="D186" s="91"/>
      <c r="E186" s="333"/>
      <c r="F186" s="331">
        <f>'Year 3'!F186</f>
        <v>0</v>
      </c>
      <c r="G186" s="332"/>
      <c r="H186" s="88"/>
      <c r="I186" s="88"/>
      <c r="J186" s="80">
        <f>'Year 3'!J186</f>
        <v>0</v>
      </c>
      <c r="K186" s="54"/>
      <c r="L186" s="87"/>
      <c r="M186" s="92"/>
      <c r="N186" s="219"/>
      <c r="O186" s="41"/>
      <c r="P186" s="41"/>
      <c r="Q186" s="41"/>
      <c r="R186" s="41"/>
    </row>
    <row r="187" spans="1:18" s="38" customFormat="1">
      <c r="A187" s="218"/>
      <c r="B187" s="79">
        <f>'Year 3'!B187</f>
        <v>0</v>
      </c>
      <c r="C187" s="54">
        <f>'Year 3'!C187</f>
        <v>0</v>
      </c>
      <c r="D187" s="91"/>
      <c r="E187" s="333"/>
      <c r="F187" s="331">
        <f>'Year 3'!F187</f>
        <v>0</v>
      </c>
      <c r="G187" s="332"/>
      <c r="H187" s="88"/>
      <c r="I187" s="88"/>
      <c r="J187" s="80">
        <f>'Year 3'!J187</f>
        <v>0</v>
      </c>
      <c r="K187" s="54"/>
      <c r="L187" s="87"/>
      <c r="M187" s="86"/>
      <c r="N187" s="220"/>
      <c r="O187" s="41"/>
      <c r="P187" s="41"/>
      <c r="Q187" s="41"/>
      <c r="R187" s="57"/>
    </row>
    <row r="188" spans="1:18" s="38" customFormat="1">
      <c r="A188" s="218"/>
      <c r="B188" s="81"/>
      <c r="C188" s="81"/>
      <c r="D188" s="91"/>
      <c r="E188" s="91"/>
      <c r="F188" s="81"/>
      <c r="G188" s="81"/>
      <c r="H188" s="88"/>
      <c r="I188" s="88"/>
      <c r="J188" s="81"/>
      <c r="K188" s="79"/>
      <c r="L188" s="87"/>
      <c r="M188" s="93" t="s">
        <v>26</v>
      </c>
      <c r="N188" s="221">
        <f>SUM(C170:C188)</f>
        <v>0</v>
      </c>
      <c r="O188" s="41"/>
      <c r="P188" s="41"/>
      <c r="Q188" s="41"/>
      <c r="R188" s="57"/>
    </row>
    <row r="189" spans="1:18" s="40" customFormat="1">
      <c r="A189" s="217" t="s">
        <v>16</v>
      </c>
      <c r="B189" s="89"/>
      <c r="C189" s="89"/>
      <c r="D189" s="89"/>
      <c r="E189" s="89"/>
      <c r="F189" s="89"/>
      <c r="G189" s="84"/>
      <c r="H189" s="84"/>
      <c r="I189" s="84"/>
      <c r="J189" s="89"/>
      <c r="K189" s="84"/>
      <c r="L189" s="87"/>
      <c r="M189" s="94" t="s">
        <v>28</v>
      </c>
      <c r="N189" s="221">
        <f>SUM(G170:G189,K170:K189)</f>
        <v>0</v>
      </c>
      <c r="O189" s="41"/>
      <c r="P189" s="41"/>
      <c r="Q189" s="41"/>
      <c r="R189" s="41"/>
    </row>
    <row r="190" spans="1:18" s="38" customFormat="1">
      <c r="A190" s="290"/>
      <c r="B190" s="291"/>
      <c r="C190" s="291"/>
      <c r="D190" s="291"/>
      <c r="E190" s="291"/>
      <c r="F190" s="291"/>
      <c r="G190" s="291"/>
      <c r="H190" s="291"/>
      <c r="I190" s="291"/>
      <c r="J190" s="291"/>
      <c r="K190" s="291"/>
      <c r="L190" s="291"/>
      <c r="M190" s="92"/>
      <c r="N190" s="219"/>
      <c r="O190" s="41"/>
      <c r="P190" s="41"/>
      <c r="Q190" s="41"/>
      <c r="R190" s="41"/>
    </row>
    <row r="191" spans="1:18" s="40" customFormat="1">
      <c r="A191" s="309" t="s">
        <v>206</v>
      </c>
      <c r="B191" s="263"/>
      <c r="C191" s="263"/>
      <c r="D191" s="263"/>
      <c r="E191" s="263"/>
      <c r="F191" s="263"/>
      <c r="G191" s="263"/>
      <c r="H191" s="263"/>
      <c r="I191" s="263"/>
      <c r="J191" s="263"/>
      <c r="K191" s="264"/>
      <c r="L191" s="264"/>
      <c r="M191" s="264"/>
      <c r="N191" s="268"/>
    </row>
    <row r="192" spans="1:18" s="40" customFormat="1">
      <c r="A192" s="171"/>
      <c r="B192" s="172"/>
      <c r="C192" s="172"/>
      <c r="D192" s="172"/>
      <c r="E192" s="172"/>
      <c r="F192" s="172"/>
      <c r="G192" s="172"/>
      <c r="H192" s="172"/>
      <c r="I192" s="172"/>
      <c r="J192" s="172"/>
      <c r="K192" s="172"/>
      <c r="L192" s="172"/>
      <c r="M192" s="172"/>
      <c r="N192" s="197"/>
    </row>
    <row r="193" spans="1:14" s="40" customFormat="1">
      <c r="A193" s="171" t="s">
        <v>65</v>
      </c>
      <c r="B193" s="159"/>
      <c r="C193" s="172"/>
      <c r="D193" s="172"/>
      <c r="E193" s="172"/>
      <c r="F193" s="34"/>
      <c r="G193" s="189" t="s">
        <v>207</v>
      </c>
      <c r="H193" s="159"/>
      <c r="I193" s="34"/>
      <c r="J193" s="34"/>
      <c r="K193" s="172" t="s">
        <v>35</v>
      </c>
      <c r="L193" s="172"/>
      <c r="M193" s="172"/>
      <c r="N193" s="197"/>
    </row>
    <row r="194" spans="1:14" s="38" customFormat="1">
      <c r="A194" s="179" t="s">
        <v>208</v>
      </c>
      <c r="B194" s="34" t="s">
        <v>209</v>
      </c>
      <c r="C194" s="95" t="s">
        <v>98</v>
      </c>
      <c r="D194" s="95" t="s">
        <v>40</v>
      </c>
      <c r="E194" s="58"/>
      <c r="F194" s="34"/>
      <c r="G194" s="34"/>
      <c r="H194" s="66"/>
      <c r="I194" s="54"/>
      <c r="J194" s="34"/>
      <c r="K194" s="95" t="s">
        <v>150</v>
      </c>
      <c r="L194" s="34" t="s">
        <v>146</v>
      </c>
      <c r="M194" s="95"/>
      <c r="N194" s="190"/>
    </row>
    <row r="195" spans="1:14" s="38" customFormat="1">
      <c r="A195" s="222">
        <f>'Year 3'!A195</f>
        <v>0</v>
      </c>
      <c r="B195" s="162">
        <f>'Year 3'!B195</f>
        <v>0</v>
      </c>
      <c r="C195" s="162">
        <f>'Year 3'!C195</f>
        <v>0</v>
      </c>
      <c r="D195" s="183">
        <f>(A195/12)*C195*B195</f>
        <v>0</v>
      </c>
      <c r="E195" s="58"/>
      <c r="F195" s="34"/>
      <c r="G195" s="34" t="s">
        <v>210</v>
      </c>
      <c r="H195" s="34">
        <f>I61</f>
        <v>0</v>
      </c>
      <c r="I195" s="56"/>
      <c r="J195" s="34"/>
      <c r="K195" s="134">
        <f>'Year 3'!K195</f>
        <v>0</v>
      </c>
      <c r="L195" s="162">
        <f>'Year 3'!L195</f>
        <v>0</v>
      </c>
      <c r="M195" s="134"/>
      <c r="N195" s="190"/>
    </row>
    <row r="196" spans="1:14" s="38" customFormat="1">
      <c r="A196" s="222">
        <f>'Year 3'!A196</f>
        <v>0</v>
      </c>
      <c r="B196" s="162">
        <f>'Year 3'!B196</f>
        <v>0</v>
      </c>
      <c r="C196" s="162">
        <f>'Year 3'!C196</f>
        <v>0</v>
      </c>
      <c r="D196" s="183">
        <f>(A196/12)*C196*B196</f>
        <v>0</v>
      </c>
      <c r="E196" s="58"/>
      <c r="F196" s="34"/>
      <c r="G196" s="34" t="s">
        <v>211</v>
      </c>
      <c r="H196" s="223">
        <f>'Year 1'!H196</f>
        <v>0.1</v>
      </c>
      <c r="I196" s="56"/>
      <c r="J196" s="34"/>
      <c r="K196" s="134">
        <f>'Year 3'!K196</f>
        <v>0</v>
      </c>
      <c r="L196" s="162">
        <f>'Year 3'!L196</f>
        <v>0</v>
      </c>
      <c r="M196" s="134"/>
      <c r="N196" s="190"/>
    </row>
    <row r="197" spans="1:14" s="38" customFormat="1">
      <c r="A197" s="222">
        <f>'Year 3'!A197</f>
        <v>0</v>
      </c>
      <c r="B197" s="162">
        <f>'Year 3'!B197</f>
        <v>0</v>
      </c>
      <c r="C197" s="162">
        <f>'Year 3'!C197</f>
        <v>0</v>
      </c>
      <c r="D197" s="183">
        <f>(A197/12)*C197*B197</f>
        <v>0</v>
      </c>
      <c r="E197" s="54"/>
      <c r="F197" s="34"/>
      <c r="G197" s="34" t="s">
        <v>64</v>
      </c>
      <c r="H197" s="34">
        <f>ROUND(H195*((1+H196)^C3),0)</f>
        <v>0</v>
      </c>
      <c r="I197" s="54"/>
      <c r="J197" s="34"/>
      <c r="K197" s="134">
        <f>'Year 3'!K197</f>
        <v>0</v>
      </c>
      <c r="L197" s="162">
        <f>'Year 3'!L197</f>
        <v>0</v>
      </c>
      <c r="M197" s="134"/>
      <c r="N197" s="190"/>
    </row>
    <row r="198" spans="1:14" s="38" customFormat="1">
      <c r="A198" s="179">
        <f>'Year 3'!A198</f>
        <v>0</v>
      </c>
      <c r="B198" s="134">
        <f>'Year 3'!B198</f>
        <v>0</v>
      </c>
      <c r="C198" s="134">
        <f>'Year 3'!C198</f>
        <v>0</v>
      </c>
      <c r="D198" s="183">
        <f>(A198/12)*C198*B198</f>
        <v>0</v>
      </c>
      <c r="E198" s="54"/>
      <c r="F198" s="34"/>
      <c r="G198" s="34"/>
      <c r="H198" s="34"/>
      <c r="I198" s="54"/>
      <c r="J198" s="34"/>
      <c r="K198" s="134">
        <f>'Year 3'!K198</f>
        <v>0</v>
      </c>
      <c r="L198" s="134">
        <f>'Year 3'!L198</f>
        <v>0</v>
      </c>
      <c r="M198" s="134"/>
      <c r="N198" s="190"/>
    </row>
    <row r="199" spans="1:14" s="38" customFormat="1">
      <c r="A199" s="224" t="s">
        <v>212</v>
      </c>
      <c r="B199" s="166"/>
      <c r="C199" s="166"/>
      <c r="D199" s="225">
        <f>SUM(D195:D198)</f>
        <v>0</v>
      </c>
      <c r="E199" s="30"/>
      <c r="F199" s="199"/>
      <c r="G199" s="199"/>
      <c r="H199" s="225">
        <f>H197</f>
        <v>0</v>
      </c>
      <c r="I199" s="30"/>
      <c r="J199" s="199"/>
      <c r="K199" s="159"/>
      <c r="L199" s="225">
        <f>SUM(L195:L198)</f>
        <v>0</v>
      </c>
      <c r="M199" s="134"/>
      <c r="N199" s="190"/>
    </row>
    <row r="200" spans="1:14" s="38" customFormat="1">
      <c r="A200" s="179"/>
      <c r="B200" s="34"/>
      <c r="C200" s="34"/>
      <c r="D200" s="95"/>
      <c r="E200" s="307"/>
      <c r="F200" s="34"/>
      <c r="G200" s="34"/>
      <c r="H200" s="34"/>
      <c r="I200" s="307"/>
      <c r="J200" s="34"/>
      <c r="K200" s="134"/>
      <c r="L200" s="162"/>
      <c r="M200" s="134"/>
      <c r="N200" s="190"/>
    </row>
    <row r="201" spans="1:14" s="40" customFormat="1">
      <c r="A201" s="171" t="s">
        <v>16</v>
      </c>
      <c r="B201" s="203"/>
      <c r="C201" s="204" t="s">
        <v>39</v>
      </c>
      <c r="D201" s="203"/>
      <c r="E201" s="203"/>
      <c r="F201" s="203"/>
      <c r="G201" s="172"/>
      <c r="H201" s="172"/>
      <c r="I201" s="159"/>
      <c r="J201" s="203"/>
      <c r="K201" s="159"/>
      <c r="L201" s="159"/>
      <c r="M201" s="296" t="s">
        <v>32</v>
      </c>
      <c r="N201" s="205">
        <f>SUM(D199:L199)</f>
        <v>0</v>
      </c>
    </row>
    <row r="202" spans="1:14" s="38" customFormat="1">
      <c r="A202" s="195"/>
      <c r="B202" s="95"/>
      <c r="C202" s="95"/>
      <c r="D202" s="95"/>
      <c r="E202" s="95"/>
      <c r="F202" s="95"/>
      <c r="G202" s="95"/>
      <c r="H202" s="95"/>
      <c r="I202" s="95"/>
      <c r="J202" s="95"/>
      <c r="K202" s="95"/>
      <c r="L202" s="95"/>
      <c r="M202" s="95"/>
      <c r="N202" s="190"/>
    </row>
    <row r="203" spans="1:14" s="40" customFormat="1">
      <c r="A203" s="309" t="s">
        <v>213</v>
      </c>
      <c r="B203" s="263"/>
      <c r="C203" s="263"/>
      <c r="D203" s="263"/>
      <c r="E203" s="263"/>
      <c r="F203" s="263"/>
      <c r="G203" s="263"/>
      <c r="H203" s="263"/>
      <c r="I203" s="263"/>
      <c r="J203" s="263"/>
      <c r="K203" s="264"/>
      <c r="L203" s="264"/>
      <c r="M203" s="264"/>
      <c r="N203" s="268"/>
    </row>
    <row r="204" spans="1:14" s="40" customFormat="1">
      <c r="A204" s="195"/>
      <c r="B204" s="95"/>
      <c r="C204" s="95"/>
      <c r="D204" s="95"/>
      <c r="E204" s="95"/>
      <c r="F204" s="95"/>
      <c r="G204" s="95"/>
      <c r="H204" s="95"/>
      <c r="I204" s="207" t="s">
        <v>214</v>
      </c>
      <c r="J204" s="207" t="s">
        <v>215</v>
      </c>
      <c r="K204" s="95"/>
      <c r="L204" s="95"/>
      <c r="M204" s="95"/>
      <c r="N204" s="190"/>
    </row>
    <row r="205" spans="1:14" s="40" customFormat="1">
      <c r="A205" s="171" t="s">
        <v>216</v>
      </c>
      <c r="B205" s="172"/>
      <c r="C205" s="172" t="s">
        <v>217</v>
      </c>
      <c r="D205" s="207" t="s">
        <v>218</v>
      </c>
      <c r="E205" s="172"/>
      <c r="F205" s="6" t="s">
        <v>40</v>
      </c>
      <c r="G205" s="6"/>
      <c r="H205" s="6" t="s">
        <v>219</v>
      </c>
      <c r="I205" s="207" t="s">
        <v>220</v>
      </c>
      <c r="J205" s="226" t="s">
        <v>221</v>
      </c>
      <c r="K205" s="95"/>
      <c r="L205" s="95"/>
      <c r="M205" s="95"/>
      <c r="N205" s="190"/>
    </row>
    <row r="206" spans="1:14" s="38" customFormat="1">
      <c r="A206" s="156">
        <f>'Year 3'!A206</f>
        <v>0</v>
      </c>
      <c r="B206" s="134">
        <f>'Year 3'!B206</f>
        <v>0</v>
      </c>
      <c r="C206" s="162">
        <f>'Year 3'!C206</f>
        <v>0</v>
      </c>
      <c r="D206" s="162">
        <f>'Year 3'!D206</f>
        <v>0</v>
      </c>
      <c r="E206" s="95"/>
      <c r="F206" s="64">
        <f>C206+D206</f>
        <v>0</v>
      </c>
      <c r="G206" s="63"/>
      <c r="H206" s="64">
        <f>F206+'Year 3'!H206</f>
        <v>0</v>
      </c>
      <c r="I206" s="198">
        <f>'Year 3'!I206+'Year 3'!J206</f>
        <v>0</v>
      </c>
      <c r="J206" s="64">
        <f>IF(B$218=3,F206,IF(I206&gt;=25000,0,IF(H206&gt;=25000,25000-I206,F206)))</f>
        <v>0</v>
      </c>
      <c r="K206" s="95"/>
      <c r="L206" s="95"/>
      <c r="M206" s="95"/>
      <c r="N206" s="190"/>
    </row>
    <row r="207" spans="1:14" s="38" customFormat="1">
      <c r="A207" s="156">
        <f>'Year 3'!A207</f>
        <v>0</v>
      </c>
      <c r="B207" s="134">
        <f>'Year 3'!B207</f>
        <v>0</v>
      </c>
      <c r="C207" s="162">
        <f>'Year 3'!C207</f>
        <v>0</v>
      </c>
      <c r="D207" s="162">
        <f>'Year 3'!D207</f>
        <v>0</v>
      </c>
      <c r="E207" s="134"/>
      <c r="F207" s="64">
        <f>C207+D207</f>
        <v>0</v>
      </c>
      <c r="G207" s="63"/>
      <c r="H207" s="64">
        <f>F207+'Year 3'!H207</f>
        <v>0</v>
      </c>
      <c r="I207" s="198">
        <f>'Year 3'!I207+'Year 3'!J207</f>
        <v>0</v>
      </c>
      <c r="J207" s="64">
        <f>IF(B$218=3,F207,IF(I207&gt;=25000,0,IF(H207&gt;=25000,25000-I207,F207)))</f>
        <v>0</v>
      </c>
      <c r="K207" s="95"/>
      <c r="L207" s="95"/>
      <c r="M207" s="95"/>
      <c r="N207" s="190"/>
    </row>
    <row r="208" spans="1:14" s="38" customFormat="1">
      <c r="A208" s="156">
        <f>'Year 3'!A208</f>
        <v>0</v>
      </c>
      <c r="B208" s="134">
        <f>'Year 3'!B208</f>
        <v>0</v>
      </c>
      <c r="C208" s="162">
        <f>'Year 3'!C208</f>
        <v>0</v>
      </c>
      <c r="D208" s="162">
        <f>'Year 3'!D208</f>
        <v>0</v>
      </c>
      <c r="E208" s="134"/>
      <c r="F208" s="64">
        <f>C208+D208</f>
        <v>0</v>
      </c>
      <c r="G208" s="63"/>
      <c r="H208" s="64">
        <f>F208+'Year 3'!H208</f>
        <v>0</v>
      </c>
      <c r="I208" s="198">
        <f>'Year 3'!I208+'Year 3'!J208</f>
        <v>0</v>
      </c>
      <c r="J208" s="64">
        <f>IF(B$218=3,F208,IF(I208&gt;=25000,0,IF(H208&gt;=25000,25000-I208,F208)))</f>
        <v>0</v>
      </c>
      <c r="K208" s="134"/>
      <c r="L208" s="134"/>
      <c r="M208" s="134"/>
      <c r="N208" s="206"/>
    </row>
    <row r="209" spans="1:14" s="38" customFormat="1">
      <c r="A209" s="179">
        <f>'Year 3'!A209</f>
        <v>0</v>
      </c>
      <c r="B209" s="134">
        <f>'Year 3'!B209</f>
        <v>0</v>
      </c>
      <c r="C209" s="134">
        <f>'Year 3'!C209</f>
        <v>0</v>
      </c>
      <c r="D209" s="134">
        <f>'Year 3'!D209</f>
        <v>0</v>
      </c>
      <c r="E209" s="134"/>
      <c r="F209" s="63"/>
      <c r="G209" s="63"/>
      <c r="H209" s="63"/>
      <c r="I209" s="134"/>
      <c r="J209" s="64">
        <f>IF(B$218=3,F209,IF(I209&gt;=25000,0,IF(H209&gt;=25000,25000-I209,F209)))</f>
        <v>0</v>
      </c>
      <c r="K209" s="134"/>
      <c r="L209" s="134"/>
      <c r="M209" s="134"/>
      <c r="N209" s="206"/>
    </row>
    <row r="210" spans="1:14" s="40" customFormat="1">
      <c r="A210" s="171" t="s">
        <v>16</v>
      </c>
      <c r="B210" s="172"/>
      <c r="C210" s="184">
        <f>SUM(C206:C209)</f>
        <v>0</v>
      </c>
      <c r="D210" s="184">
        <f>SUM(D206:D209)</f>
        <v>0</v>
      </c>
      <c r="E210" s="203"/>
      <c r="F210" s="6"/>
      <c r="G210" s="6"/>
      <c r="H210" s="184"/>
      <c r="I210" s="159"/>
      <c r="J210" s="227">
        <f>SUM(J206:J208)</f>
        <v>0</v>
      </c>
      <c r="K210" s="159"/>
      <c r="L210" s="159"/>
      <c r="M210" s="159" t="s">
        <v>33</v>
      </c>
      <c r="N210" s="205">
        <f>SUM(C210:E210)</f>
        <v>0</v>
      </c>
    </row>
    <row r="211" spans="1:14" s="38" customFormat="1">
      <c r="A211" s="195"/>
      <c r="B211" s="95"/>
      <c r="C211" s="95"/>
      <c r="D211" s="95"/>
      <c r="E211" s="95"/>
      <c r="F211" s="95"/>
      <c r="G211" s="95"/>
      <c r="H211" s="95"/>
      <c r="I211" s="95"/>
      <c r="J211" s="95"/>
      <c r="K211" s="95"/>
      <c r="L211" s="95"/>
      <c r="M211" s="95"/>
      <c r="N211" s="190"/>
    </row>
    <row r="212" spans="1:14" s="59" customFormat="1" ht="15.75">
      <c r="A212" s="312" t="s">
        <v>222</v>
      </c>
      <c r="B212" s="274"/>
      <c r="C212" s="274"/>
      <c r="D212" s="274"/>
      <c r="E212" s="271"/>
      <c r="F212" s="271"/>
      <c r="G212" s="271"/>
      <c r="H212" s="271"/>
      <c r="I212" s="271"/>
      <c r="J212" s="271"/>
      <c r="K212" s="271"/>
      <c r="L212" s="271"/>
      <c r="M212" s="271"/>
      <c r="N212" s="272">
        <f>SUM(N103,N126,N143,N165,N188,N189,N201,N210)</f>
        <v>0</v>
      </c>
    </row>
    <row r="213" spans="1:14">
      <c r="A213" s="195"/>
      <c r="B213" s="95"/>
      <c r="C213" s="95"/>
      <c r="D213" s="95"/>
      <c r="E213" s="95"/>
      <c r="F213" s="95"/>
      <c r="G213" s="95"/>
      <c r="H213" s="95"/>
      <c r="I213" s="95"/>
      <c r="J213" s="95"/>
      <c r="K213" s="95"/>
      <c r="L213" s="95"/>
      <c r="M213" s="95"/>
      <c r="N213" s="190"/>
    </row>
    <row r="214" spans="1:14" s="40" customFormat="1">
      <c r="A214" s="309" t="s">
        <v>223</v>
      </c>
      <c r="B214" s="263"/>
      <c r="C214" s="263"/>
      <c r="D214" s="263"/>
      <c r="E214" s="263"/>
      <c r="F214" s="263"/>
      <c r="G214" s="263"/>
      <c r="H214" s="263"/>
      <c r="I214" s="263"/>
      <c r="J214" s="263"/>
      <c r="K214" s="264"/>
      <c r="L214" s="264"/>
      <c r="M214" s="264"/>
      <c r="N214" s="268"/>
    </row>
    <row r="215" spans="1:14" s="40" customFormat="1">
      <c r="A215" s="195"/>
      <c r="B215" s="95"/>
      <c r="C215" s="95"/>
      <c r="D215" s="95"/>
      <c r="E215" s="95"/>
      <c r="F215" s="95"/>
      <c r="G215" s="95"/>
      <c r="H215" s="95"/>
      <c r="I215" s="95"/>
      <c r="J215" s="95"/>
      <c r="K215" s="95"/>
      <c r="L215" s="95"/>
      <c r="M215" s="95"/>
      <c r="N215" s="190"/>
    </row>
    <row r="216" spans="1:14" s="40" customFormat="1">
      <c r="A216" s="171" t="s">
        <v>224</v>
      </c>
      <c r="B216" s="95"/>
      <c r="C216" s="95"/>
      <c r="D216" s="304"/>
      <c r="E216" s="95"/>
      <c r="F216" s="95"/>
      <c r="G216" s="95"/>
      <c r="H216" s="304"/>
      <c r="I216" s="95"/>
      <c r="J216" s="95"/>
      <c r="K216" s="95"/>
      <c r="L216" s="95"/>
      <c r="M216" s="95"/>
      <c r="N216" s="190"/>
    </row>
    <row r="217" spans="1:14" s="38" customFormat="1">
      <c r="A217" s="195"/>
      <c r="B217" s="207" t="s">
        <v>225</v>
      </c>
      <c r="C217" s="207" t="s">
        <v>146</v>
      </c>
      <c r="D217" s="304"/>
      <c r="E217" s="172" t="s">
        <v>226</v>
      </c>
      <c r="F217" s="95"/>
      <c r="G217" s="95"/>
      <c r="H217" s="304"/>
      <c r="I217" s="189" t="s">
        <v>227</v>
      </c>
      <c r="J217" s="189"/>
      <c r="K217" s="95"/>
      <c r="L217" s="95"/>
      <c r="M217" s="95"/>
      <c r="N217" s="190"/>
    </row>
    <row r="218" spans="1:14" s="38" customFormat="1">
      <c r="A218" s="179" t="s">
        <v>56</v>
      </c>
      <c r="B218" s="134">
        <f>'Year 3'!B218</f>
        <v>1</v>
      </c>
      <c r="C218" s="64">
        <f>IF(B218=1,(N212-N189-N201-N210+J210),IF(B218=2,(N212-N189-N201-N210+J210-SUM(H133:H142)),IF(B218=3,N212,0)))</f>
        <v>0</v>
      </c>
      <c r="D218" s="58"/>
      <c r="E218" s="95" t="s">
        <v>228</v>
      </c>
      <c r="F218" s="228">
        <v>0.55500000000000005</v>
      </c>
      <c r="G218" s="191" t="s">
        <v>229</v>
      </c>
      <c r="H218" s="58"/>
      <c r="I218" s="134" t="s">
        <v>228</v>
      </c>
      <c r="J218" s="157" t="s">
        <v>230</v>
      </c>
      <c r="K218" s="95"/>
      <c r="L218" s="95"/>
      <c r="M218" s="95"/>
      <c r="N218" s="190"/>
    </row>
    <row r="219" spans="1:14" s="38" customFormat="1">
      <c r="A219" s="179" t="s">
        <v>231</v>
      </c>
      <c r="B219" s="134">
        <f>'Year 3'!B219</f>
        <v>1</v>
      </c>
      <c r="C219" s="64">
        <f>ROUND(C218*INDEX(E218:F223,B219,2),0)</f>
        <v>0</v>
      </c>
      <c r="D219" s="58"/>
      <c r="E219" s="95" t="s">
        <v>232</v>
      </c>
      <c r="F219" s="228">
        <v>0.26</v>
      </c>
      <c r="G219" s="191" t="s">
        <v>233</v>
      </c>
      <c r="H219" s="58"/>
      <c r="I219" s="134" t="s">
        <v>232</v>
      </c>
      <c r="J219" s="157" t="s">
        <v>234</v>
      </c>
      <c r="K219" s="95"/>
      <c r="L219" s="95"/>
      <c r="M219" s="95"/>
      <c r="N219" s="190"/>
    </row>
    <row r="220" spans="1:14" s="38" customFormat="1">
      <c r="A220" s="179" t="s">
        <v>57</v>
      </c>
      <c r="B220" s="228">
        <f>INDEX(E218:F223,B219,2)</f>
        <v>0.55500000000000005</v>
      </c>
      <c r="C220" s="134"/>
      <c r="D220" s="58"/>
      <c r="E220" s="95" t="s">
        <v>235</v>
      </c>
      <c r="F220" s="228">
        <v>0.53</v>
      </c>
      <c r="G220" s="191" t="s">
        <v>236</v>
      </c>
      <c r="H220" s="58"/>
      <c r="I220" s="134" t="s">
        <v>235</v>
      </c>
      <c r="J220" s="157" t="s">
        <v>36</v>
      </c>
      <c r="K220" s="95"/>
      <c r="L220" s="95"/>
      <c r="M220" s="95"/>
      <c r="N220" s="190"/>
    </row>
    <row r="221" spans="1:14" s="38" customFormat="1">
      <c r="A221" s="179"/>
      <c r="B221" s="134"/>
      <c r="C221" s="134"/>
      <c r="D221" s="58"/>
      <c r="E221" s="95" t="s">
        <v>237</v>
      </c>
      <c r="F221" s="228">
        <v>0.08</v>
      </c>
      <c r="G221" s="191" t="s">
        <v>238</v>
      </c>
      <c r="H221" s="58"/>
      <c r="I221" s="134" t="s">
        <v>237</v>
      </c>
      <c r="J221" s="157" t="s">
        <v>35</v>
      </c>
      <c r="K221" s="95"/>
      <c r="L221" s="95"/>
      <c r="M221" s="95"/>
      <c r="N221" s="190"/>
    </row>
    <row r="222" spans="1:14" s="38" customFormat="1">
      <c r="A222" s="179" t="s">
        <v>39</v>
      </c>
      <c r="B222" s="134"/>
      <c r="C222" s="134"/>
      <c r="D222" s="58"/>
      <c r="E222" s="95" t="s">
        <v>239</v>
      </c>
      <c r="F222" s="229" t="s">
        <v>240</v>
      </c>
      <c r="G222" s="191" t="s">
        <v>241</v>
      </c>
      <c r="H222" s="60"/>
      <c r="I222" s="191"/>
      <c r="J222" s="95"/>
      <c r="K222" s="134"/>
      <c r="L222" s="95"/>
      <c r="M222" s="134"/>
      <c r="N222" s="206"/>
    </row>
    <row r="223" spans="1:14" s="40" customFormat="1">
      <c r="A223" s="171"/>
      <c r="B223" s="203"/>
      <c r="C223" s="203"/>
      <c r="D223" s="61"/>
      <c r="E223" s="95" t="s">
        <v>242</v>
      </c>
      <c r="F223" s="230"/>
      <c r="G223" s="231" t="s">
        <v>243</v>
      </c>
      <c r="H223" s="62"/>
      <c r="I223" s="231"/>
      <c r="J223" s="204"/>
      <c r="K223" s="204"/>
      <c r="L223" s="159"/>
      <c r="M223" s="159"/>
      <c r="N223" s="170"/>
    </row>
    <row r="224" spans="1:14" s="40" customFormat="1">
      <c r="A224" s="196"/>
      <c r="B224" s="203"/>
      <c r="C224" s="232"/>
      <c r="D224" s="61"/>
      <c r="E224" s="95"/>
      <c r="F224" s="182"/>
      <c r="G224" s="231"/>
      <c r="H224" s="62"/>
      <c r="I224" s="231"/>
      <c r="J224" s="204"/>
      <c r="K224" s="204"/>
      <c r="L224" s="159"/>
      <c r="M224" s="159"/>
      <c r="N224" s="170"/>
    </row>
    <row r="225" spans="1:14" s="38" customFormat="1">
      <c r="A225" s="195"/>
      <c r="B225" s="95"/>
      <c r="C225" s="95"/>
      <c r="D225" s="95"/>
      <c r="E225" s="95"/>
      <c r="F225" s="95"/>
      <c r="G225" s="95"/>
      <c r="H225" s="95"/>
      <c r="I225" s="95"/>
      <c r="J225" s="95"/>
      <c r="K225" s="95"/>
      <c r="L225" s="95"/>
      <c r="M225" s="95"/>
      <c r="N225" s="190"/>
    </row>
    <row r="226" spans="1:14" s="38" customFormat="1">
      <c r="A226" s="171" t="s">
        <v>16</v>
      </c>
      <c r="B226" s="95"/>
      <c r="C226" s="95"/>
      <c r="D226" s="95"/>
      <c r="E226" s="339" t="s">
        <v>244</v>
      </c>
      <c r="F226" s="95"/>
      <c r="G226" s="95"/>
      <c r="H226" s="95"/>
      <c r="I226" s="95"/>
      <c r="J226" s="95"/>
      <c r="K226" s="95"/>
      <c r="L226" s="95"/>
      <c r="M226" s="95"/>
      <c r="N226" s="205">
        <f>C219</f>
        <v>0</v>
      </c>
    </row>
    <row r="227" spans="1:14" s="38" customFormat="1">
      <c r="A227" s="195"/>
      <c r="B227" s="95"/>
      <c r="C227" s="95"/>
      <c r="D227" s="95"/>
      <c r="E227" s="95"/>
      <c r="F227" s="95"/>
      <c r="G227" s="95"/>
      <c r="H227" s="95"/>
      <c r="I227" s="95"/>
      <c r="J227" s="95"/>
      <c r="K227" s="95"/>
      <c r="L227" s="95"/>
      <c r="M227" s="95"/>
      <c r="N227" s="190"/>
    </row>
    <row r="228" spans="1:14" s="59" customFormat="1" ht="15.75">
      <c r="A228" s="311" t="s">
        <v>245</v>
      </c>
      <c r="B228" s="273"/>
      <c r="C228" s="274"/>
      <c r="D228" s="274"/>
      <c r="E228" s="271"/>
      <c r="F228" s="271"/>
      <c r="G228" s="271"/>
      <c r="H228" s="271"/>
      <c r="I228" s="271"/>
      <c r="J228" s="271"/>
      <c r="K228" s="271"/>
      <c r="L228" s="271"/>
      <c r="M228" s="271"/>
      <c r="N228" s="275"/>
    </row>
    <row r="229" spans="1:14" s="59" customFormat="1" ht="15.75">
      <c r="A229" s="233"/>
      <c r="B229" s="234"/>
      <c r="C229" s="234"/>
      <c r="D229" s="234"/>
      <c r="E229" s="248"/>
      <c r="F229" s="248"/>
      <c r="G229" s="248"/>
      <c r="H229" s="248"/>
      <c r="I229" s="248"/>
      <c r="J229" s="248"/>
      <c r="K229" s="248"/>
      <c r="L229" s="248"/>
      <c r="M229" s="248"/>
      <c r="N229" s="250"/>
    </row>
    <row r="230" spans="1:14" s="38" customFormat="1">
      <c r="A230" s="235" t="s">
        <v>9</v>
      </c>
      <c r="B230" s="63"/>
      <c r="C230" s="63"/>
      <c r="D230" s="63"/>
      <c r="E230" s="305"/>
      <c r="F230" s="3">
        <v>424</v>
      </c>
      <c r="G230" s="63"/>
      <c r="H230" s="63"/>
      <c r="I230" s="63"/>
      <c r="J230" s="63"/>
      <c r="K230" s="304"/>
      <c r="L230" s="6">
        <v>398</v>
      </c>
      <c r="M230" s="63"/>
      <c r="N230" s="216"/>
    </row>
    <row r="231" spans="1:14" s="38" customFormat="1">
      <c r="A231" s="236"/>
      <c r="B231" s="63" t="s">
        <v>17</v>
      </c>
      <c r="C231" s="237" t="s">
        <v>18</v>
      </c>
      <c r="D231" s="64">
        <f>L103</f>
        <v>0</v>
      </c>
      <c r="E231" s="305"/>
      <c r="F231" s="95"/>
      <c r="G231" s="4" t="s">
        <v>59</v>
      </c>
      <c r="H231" s="64">
        <f>N34</f>
        <v>0</v>
      </c>
      <c r="I231" s="5" t="s">
        <v>35</v>
      </c>
      <c r="J231" s="64"/>
      <c r="K231" s="304"/>
      <c r="L231" s="95"/>
      <c r="M231" s="63" t="s">
        <v>246</v>
      </c>
      <c r="N231" s="238">
        <f>N103</f>
        <v>0</v>
      </c>
    </row>
    <row r="232" spans="1:14" s="38" customFormat="1">
      <c r="A232" s="236"/>
      <c r="B232" s="63" t="s">
        <v>247</v>
      </c>
      <c r="C232" s="237" t="s">
        <v>20</v>
      </c>
      <c r="D232" s="64">
        <f>N126</f>
        <v>0</v>
      </c>
      <c r="E232" s="305"/>
      <c r="F232" s="95"/>
      <c r="G232" s="4" t="s">
        <v>60</v>
      </c>
      <c r="H232" s="64">
        <f>N103-N34</f>
        <v>0</v>
      </c>
      <c r="I232" s="63" t="s">
        <v>45</v>
      </c>
      <c r="J232" s="64">
        <f>N188+SUM(G170:G188)</f>
        <v>0</v>
      </c>
      <c r="K232" s="304"/>
      <c r="L232" s="95"/>
      <c r="M232" s="63" t="s">
        <v>247</v>
      </c>
      <c r="N232" s="238">
        <f>G119</f>
        <v>0</v>
      </c>
    </row>
    <row r="233" spans="1:14" s="38" customFormat="1">
      <c r="A233" s="236"/>
      <c r="B233" s="63" t="s">
        <v>248</v>
      </c>
      <c r="C233" s="237" t="s">
        <v>22</v>
      </c>
      <c r="D233" s="64">
        <f>N143</f>
        <v>0</v>
      </c>
      <c r="E233" s="305"/>
      <c r="F233" s="95"/>
      <c r="G233" s="4" t="s">
        <v>27</v>
      </c>
      <c r="H233" s="64">
        <f>SUM(K170:K187)</f>
        <v>0</v>
      </c>
      <c r="I233" s="63" t="s">
        <v>66</v>
      </c>
      <c r="J233" s="64">
        <f>B141</f>
        <v>0</v>
      </c>
      <c r="K233" s="304"/>
      <c r="L233" s="95"/>
      <c r="M233" s="63" t="s">
        <v>27</v>
      </c>
      <c r="N233" s="238">
        <f>SUM(K170:K187)</f>
        <v>0</v>
      </c>
    </row>
    <row r="234" spans="1:14" s="38" customFormat="1">
      <c r="A234" s="236"/>
      <c r="B234" s="63" t="s">
        <v>23</v>
      </c>
      <c r="C234" s="237" t="s">
        <v>24</v>
      </c>
      <c r="D234" s="64">
        <f>N165</f>
        <v>0</v>
      </c>
      <c r="E234" s="305"/>
      <c r="F234" s="95"/>
      <c r="G234" s="4" t="s">
        <v>23</v>
      </c>
      <c r="H234" s="64"/>
      <c r="I234" s="63" t="s">
        <v>67</v>
      </c>
      <c r="J234" s="64">
        <f>G119</f>
        <v>0</v>
      </c>
      <c r="K234" s="304"/>
      <c r="L234" s="95"/>
      <c r="M234" s="63" t="s">
        <v>45</v>
      </c>
      <c r="N234" s="238">
        <f>N188+SUM(G170:G187)</f>
        <v>0</v>
      </c>
    </row>
    <row r="235" spans="1:14" s="38" customFormat="1">
      <c r="A235" s="236"/>
      <c r="B235" s="63" t="s">
        <v>45</v>
      </c>
      <c r="C235" s="237" t="s">
        <v>26</v>
      </c>
      <c r="D235" s="64">
        <f>N188</f>
        <v>0</v>
      </c>
      <c r="E235" s="305"/>
      <c r="F235" s="95"/>
      <c r="G235" s="63" t="s">
        <v>61</v>
      </c>
      <c r="H235" s="64">
        <f>I153</f>
        <v>0</v>
      </c>
      <c r="I235" s="63" t="s">
        <v>68</v>
      </c>
      <c r="J235" s="64">
        <f>E138</f>
        <v>0</v>
      </c>
      <c r="K235" s="304"/>
      <c r="L235" s="95"/>
      <c r="M235" s="63" t="s">
        <v>23</v>
      </c>
      <c r="N235" s="238">
        <f>N165</f>
        <v>0</v>
      </c>
    </row>
    <row r="236" spans="1:14" s="38" customFormat="1">
      <c r="A236" s="236"/>
      <c r="B236" s="63" t="s">
        <v>27</v>
      </c>
      <c r="C236" s="237" t="s">
        <v>28</v>
      </c>
      <c r="D236" s="64">
        <f>N189</f>
        <v>0</v>
      </c>
      <c r="E236" s="306"/>
      <c r="F236" s="95"/>
      <c r="G236" s="63" t="s">
        <v>62</v>
      </c>
      <c r="H236" s="64">
        <f>I163</f>
        <v>0</v>
      </c>
      <c r="I236" s="63" t="s">
        <v>69</v>
      </c>
      <c r="J236" s="64">
        <f>N210</f>
        <v>0</v>
      </c>
      <c r="K236" s="304"/>
      <c r="L236" s="95"/>
      <c r="M236" s="63" t="s">
        <v>35</v>
      </c>
      <c r="N236" s="238">
        <f>SUM(N143,G126,N201)</f>
        <v>0</v>
      </c>
    </row>
    <row r="237" spans="1:14" s="38" customFormat="1">
      <c r="A237" s="236"/>
      <c r="B237" s="63" t="s">
        <v>249</v>
      </c>
      <c r="C237" s="237" t="s">
        <v>30</v>
      </c>
      <c r="D237" s="64">
        <f>M103</f>
        <v>0</v>
      </c>
      <c r="E237" s="306"/>
      <c r="F237" s="95"/>
      <c r="G237" s="5" t="s">
        <v>63</v>
      </c>
      <c r="H237" s="64"/>
      <c r="I237" s="63" t="s">
        <v>70</v>
      </c>
      <c r="J237" s="64">
        <f>H133</f>
        <v>0</v>
      </c>
      <c r="K237" s="304"/>
      <c r="L237" s="95"/>
      <c r="M237" s="63" t="s">
        <v>33</v>
      </c>
      <c r="N237" s="238">
        <f>C210</f>
        <v>0</v>
      </c>
    </row>
    <row r="238" spans="1:14" s="38" customFormat="1">
      <c r="A238" s="236"/>
      <c r="B238" s="63" t="s">
        <v>250</v>
      </c>
      <c r="C238" s="237" t="s">
        <v>32</v>
      </c>
      <c r="D238" s="64">
        <f>N201</f>
        <v>0</v>
      </c>
      <c r="E238" s="306"/>
      <c r="F238" s="95"/>
      <c r="G238" s="63" t="s">
        <v>64</v>
      </c>
      <c r="H238" s="64">
        <f>H199</f>
        <v>0</v>
      </c>
      <c r="I238" s="63" t="s">
        <v>71</v>
      </c>
      <c r="J238" s="64">
        <v>0</v>
      </c>
      <c r="K238" s="304"/>
      <c r="L238" s="95"/>
      <c r="M238" s="63"/>
      <c r="N238" s="238"/>
    </row>
    <row r="239" spans="1:14" s="38" customFormat="1">
      <c r="A239" s="236"/>
      <c r="B239" s="63" t="s">
        <v>251</v>
      </c>
      <c r="C239" s="63" t="s">
        <v>252</v>
      </c>
      <c r="D239" s="64">
        <f>N210</f>
        <v>0</v>
      </c>
      <c r="E239" s="306"/>
      <c r="F239" s="95"/>
      <c r="G239" s="63" t="s">
        <v>65</v>
      </c>
      <c r="H239" s="64">
        <f>D199+L199</f>
        <v>0</v>
      </c>
      <c r="I239" s="63" t="s">
        <v>72</v>
      </c>
      <c r="J239" s="64">
        <f>SUM(G126,B132:B140,E131:E137,E139:E141,H134:H141)</f>
        <v>0</v>
      </c>
      <c r="K239" s="304"/>
      <c r="L239" s="95"/>
      <c r="M239" s="6" t="s">
        <v>253</v>
      </c>
      <c r="N239" s="238">
        <f>SUM(N231:N237)</f>
        <v>0</v>
      </c>
    </row>
    <row r="240" spans="1:14" s="38" customFormat="1">
      <c r="A240" s="236"/>
      <c r="B240" s="63" t="s">
        <v>254</v>
      </c>
      <c r="C240" s="63" t="s">
        <v>255</v>
      </c>
      <c r="D240" s="64"/>
      <c r="E240" s="306"/>
      <c r="F240" s="95"/>
      <c r="G240" s="63"/>
      <c r="H240" s="64"/>
      <c r="I240" s="63" t="s">
        <v>256</v>
      </c>
      <c r="J240" s="64"/>
      <c r="K240" s="304"/>
      <c r="L240" s="95"/>
      <c r="M240" s="63" t="s">
        <v>257</v>
      </c>
      <c r="N240" s="238">
        <f>D210</f>
        <v>0</v>
      </c>
    </row>
    <row r="241" spans="1:15" s="38" customFormat="1">
      <c r="A241" s="236"/>
      <c r="B241" s="63"/>
      <c r="C241" s="63"/>
      <c r="D241" s="64"/>
      <c r="E241" s="306"/>
      <c r="F241" s="95"/>
      <c r="G241" s="63"/>
      <c r="H241" s="64"/>
      <c r="I241" s="63" t="s">
        <v>35</v>
      </c>
      <c r="J241" s="64"/>
      <c r="K241" s="304"/>
      <c r="L241" s="95"/>
      <c r="M241" s="63"/>
      <c r="N241" s="238"/>
    </row>
    <row r="242" spans="1:15" s="38" customFormat="1">
      <c r="A242" s="236"/>
      <c r="B242" s="6" t="s">
        <v>258</v>
      </c>
      <c r="C242" s="63"/>
      <c r="D242" s="64">
        <f>SUM(D231:D239)</f>
        <v>0</v>
      </c>
      <c r="E242" s="306"/>
      <c r="F242" s="95"/>
      <c r="G242" s="6" t="s">
        <v>259</v>
      </c>
      <c r="H242" s="64">
        <f>SUM(H231:H241,J231:J241)</f>
        <v>0</v>
      </c>
      <c r="I242" s="63"/>
      <c r="J242" s="64"/>
      <c r="K242" s="304"/>
      <c r="L242" s="95"/>
      <c r="M242" s="6" t="s">
        <v>259</v>
      </c>
      <c r="N242" s="238">
        <f>SUM(N239:N240)</f>
        <v>0</v>
      </c>
    </row>
    <row r="243" spans="1:15" s="38" customFormat="1">
      <c r="A243" s="236"/>
      <c r="B243" s="6" t="s">
        <v>260</v>
      </c>
      <c r="C243" s="63" t="s">
        <v>261</v>
      </c>
      <c r="D243" s="64">
        <f>N226</f>
        <v>0</v>
      </c>
      <c r="E243" s="306"/>
      <c r="F243" s="95"/>
      <c r="G243" s="6" t="s">
        <v>262</v>
      </c>
      <c r="H243" s="64">
        <f>N226</f>
        <v>0</v>
      </c>
      <c r="I243" s="63"/>
      <c r="J243" s="64"/>
      <c r="K243" s="304"/>
      <c r="L243" s="95"/>
      <c r="M243" s="83" t="s">
        <v>263</v>
      </c>
      <c r="N243" s="238">
        <f>C219</f>
        <v>0</v>
      </c>
    </row>
    <row r="244" spans="1:15" s="38" customFormat="1">
      <c r="A244" s="236"/>
      <c r="B244" s="6" t="s">
        <v>16</v>
      </c>
      <c r="C244" s="63"/>
      <c r="D244" s="64">
        <f>SUM(D242:D243)</f>
        <v>0</v>
      </c>
      <c r="E244" s="306"/>
      <c r="F244" s="95"/>
      <c r="G244" s="6" t="s">
        <v>40</v>
      </c>
      <c r="H244" s="64">
        <f>SUM(H242:H243)</f>
        <v>0</v>
      </c>
      <c r="I244" s="63"/>
      <c r="J244" s="64"/>
      <c r="K244" s="304"/>
      <c r="L244" s="95"/>
      <c r="M244" s="63" t="s">
        <v>40</v>
      </c>
      <c r="N244" s="238">
        <f>SUM(N242:N243)</f>
        <v>0</v>
      </c>
    </row>
    <row r="245" spans="1:15" s="38" customFormat="1">
      <c r="A245" s="195"/>
      <c r="B245" s="95"/>
      <c r="C245" s="95"/>
      <c r="D245" s="95"/>
      <c r="E245" s="95"/>
      <c r="F245" s="95"/>
      <c r="G245" s="95"/>
      <c r="H245" s="95"/>
      <c r="I245" s="95"/>
      <c r="J245" s="95"/>
      <c r="K245" s="95"/>
      <c r="L245" s="95"/>
      <c r="M245" s="95"/>
      <c r="N245" s="178"/>
    </row>
    <row r="246" spans="1:15" s="38" customFormat="1" ht="13.5" thickBot="1">
      <c r="A246" s="276"/>
      <c r="B246" s="277"/>
      <c r="C246" s="277"/>
      <c r="D246" s="277"/>
      <c r="E246" s="277"/>
      <c r="F246" s="277"/>
      <c r="G246" s="277"/>
      <c r="H246" s="277"/>
      <c r="I246" s="277"/>
      <c r="J246" s="277"/>
      <c r="K246" s="277"/>
      <c r="L246" s="277"/>
      <c r="M246" s="278"/>
      <c r="N246" s="279"/>
    </row>
    <row r="247" spans="1:15" s="59" customFormat="1" ht="15.75">
      <c r="A247" s="40"/>
      <c r="M247" s="40"/>
      <c r="N247" s="40"/>
    </row>
    <row r="248" spans="1:15" s="59" customFormat="1" ht="15.75">
      <c r="A248" s="38"/>
      <c r="B248" s="38"/>
      <c r="C248" s="38"/>
      <c r="D248" s="38"/>
      <c r="E248" s="38"/>
      <c r="F248" s="38"/>
      <c r="G248" s="38"/>
      <c r="H248" s="38"/>
      <c r="I248" s="38"/>
      <c r="J248" s="38"/>
      <c r="K248" s="38"/>
      <c r="L248" s="38"/>
      <c r="M248" s="38"/>
      <c r="N248" s="38"/>
      <c r="O248" s="38"/>
    </row>
  </sheetData>
  <sheetProtection formatCells="0" formatColumns="0" formatRows="0" insertColumns="0" insertRows="0"/>
  <protectedRanges>
    <protectedRange sqref="F223" name="Range3"/>
    <protectedRange sqref="A5:F10 H7:H8" name="Range1"/>
    <protectedRange sqref="A206:D209" name="Range2"/>
    <protectedRange sqref="A17:H20 B15:H16 A23:H26 B21:H22 B27:H28 A29:H35 A37:H50 A64:H74 A76:H86 A88:H100 A52:H62" name="Range2_1"/>
    <protectedRange sqref="A3:F3 A4:D4 F4" name="Range1_1"/>
    <protectedRange sqref="E4" name="Range1_2"/>
  </protectedRanges>
  <phoneticPr fontId="0" type="noConversion"/>
  <printOptions gridLines="1" gridLinesSet="0"/>
  <pageMargins left="0.25" right="0.25" top="0.5" bottom="0.5" header="0.25" footer="0.25"/>
  <pageSetup scale="85" fitToHeight="4" orientation="landscape" horizontalDpi="4294967292" verticalDpi="4294967292" r:id="rId1"/>
  <headerFooter alignWithMargins="0">
    <oddHeader>&amp;L&amp;F&amp;R&amp;A</oddHeader>
    <oddFooter>Page &amp;p</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T248"/>
  <sheetViews>
    <sheetView showZeros="0" defaultGridColor="0" colorId="22" zoomScale="85" zoomScaleNormal="85" workbookViewId="0">
      <pane ySplit="4" topLeftCell="A205" activePane="bottomLeft" state="frozenSplit"/>
      <selection pane="bottomLeft" activeCell="J222" sqref="J222"/>
      <selection activeCell="G170" sqref="G170"/>
    </sheetView>
  </sheetViews>
  <sheetFormatPr defaultColWidth="9.140625" defaultRowHeight="12.75" outlineLevelRow="1"/>
  <cols>
    <col min="1" max="1" width="11.7109375" style="39" customWidth="1"/>
    <col min="2" max="2" width="12.28515625" style="39" customWidth="1"/>
    <col min="3" max="3" width="11.140625" style="39" customWidth="1"/>
    <col min="4" max="4" width="10.42578125" style="39" customWidth="1"/>
    <col min="5" max="5" width="12.5703125" style="39" customWidth="1"/>
    <col min="6" max="6" width="9.7109375" style="39" customWidth="1"/>
    <col min="7" max="7" width="12.7109375" style="39" customWidth="1"/>
    <col min="8" max="8" width="11.140625" style="39" customWidth="1"/>
    <col min="9" max="9" width="12" style="39" customWidth="1"/>
    <col min="10" max="10" width="11.7109375" style="39" customWidth="1"/>
    <col min="11" max="11" width="10.28515625" style="39" customWidth="1"/>
    <col min="12" max="12" width="10" style="39" customWidth="1"/>
    <col min="13" max="13" width="8.42578125" style="39" customWidth="1"/>
    <col min="14" max="14" width="12.85546875" style="39" customWidth="1"/>
    <col min="15" max="16" width="10.5703125" style="39" customWidth="1"/>
    <col min="17" max="17" width="9.5703125" style="39" customWidth="1"/>
    <col min="18" max="18" width="11" style="39" customWidth="1"/>
    <col min="19" max="16384" width="9.140625" style="39"/>
  </cols>
  <sheetData>
    <row r="1" spans="1:20" s="38" customFormat="1" ht="8.25" customHeight="1">
      <c r="A1" s="251"/>
      <c r="B1" s="252"/>
      <c r="C1" s="252"/>
      <c r="D1" s="252"/>
      <c r="E1" s="252"/>
      <c r="F1" s="252"/>
      <c r="G1" s="252"/>
      <c r="H1" s="252"/>
      <c r="I1" s="252"/>
      <c r="J1" s="252"/>
      <c r="K1" s="252"/>
      <c r="L1" s="252"/>
      <c r="M1" s="252"/>
      <c r="N1" s="253"/>
    </row>
    <row r="2" spans="1:20" s="38" customFormat="1" ht="17.25" customHeight="1">
      <c r="A2" s="254"/>
      <c r="B2" s="152"/>
      <c r="C2" s="152"/>
      <c r="D2" s="152"/>
      <c r="E2" s="152"/>
      <c r="F2" s="152"/>
      <c r="G2" s="152"/>
      <c r="H2" s="152"/>
      <c r="I2" s="152"/>
      <c r="J2" s="152"/>
      <c r="K2" s="152"/>
      <c r="L2" s="152"/>
      <c r="M2" s="152"/>
      <c r="N2" s="255"/>
    </row>
    <row r="3" spans="1:20" ht="15.75">
      <c r="A3" s="256" t="s">
        <v>73</v>
      </c>
      <c r="B3" s="257" t="s">
        <v>74</v>
      </c>
      <c r="C3" s="258">
        <v>5</v>
      </c>
      <c r="D3" s="258"/>
      <c r="E3" s="259" t="s">
        <v>75</v>
      </c>
      <c r="F3" s="260">
        <f>C8</f>
        <v>0</v>
      </c>
      <c r="G3" s="258"/>
      <c r="H3" s="258"/>
      <c r="I3" s="258"/>
      <c r="J3" s="257" t="s">
        <v>76</v>
      </c>
      <c r="K3" s="287">
        <f>N242</f>
        <v>0</v>
      </c>
      <c r="L3" s="261"/>
      <c r="M3" s="257" t="s">
        <v>77</v>
      </c>
      <c r="N3" s="288">
        <f>H7</f>
        <v>0</v>
      </c>
      <c r="O3" s="75"/>
      <c r="P3" s="75"/>
      <c r="Q3" s="75"/>
      <c r="R3" s="75"/>
      <c r="S3" s="38"/>
      <c r="T3" s="38"/>
    </row>
    <row r="4" spans="1:20" s="38" customFormat="1" ht="15.75">
      <c r="A4" s="262">
        <f>C7</f>
        <v>0</v>
      </c>
      <c r="B4" s="153"/>
      <c r="C4" s="286">
        <f>IF('Year 4'!E4=0,0,'Year 4'!E4+1)</f>
        <v>45474</v>
      </c>
      <c r="D4" s="154" t="s">
        <v>78</v>
      </c>
      <c r="E4" s="286">
        <f>IF(C4=0,0,DATE(YEAR(C4)+1,MONTH(C4),DAY(C4)-1))</f>
        <v>45838</v>
      </c>
      <c r="F4" s="155"/>
      <c r="G4" s="155"/>
      <c r="H4" s="155"/>
      <c r="I4" s="155"/>
      <c r="J4" s="257" t="s">
        <v>79</v>
      </c>
      <c r="K4" s="287">
        <f>N244</f>
        <v>0</v>
      </c>
      <c r="L4" s="261"/>
      <c r="M4" s="257" t="s">
        <v>80</v>
      </c>
      <c r="N4" s="289">
        <f>IF(N3=0,0,IF(H8=1,N3-K3,N3-K4))</f>
        <v>0</v>
      </c>
      <c r="O4" s="75"/>
      <c r="P4" s="75"/>
      <c r="Q4" s="75"/>
      <c r="R4" s="75"/>
      <c r="S4" s="40"/>
      <c r="T4" s="40"/>
    </row>
    <row r="5" spans="1:20" s="38" customFormat="1">
      <c r="A5" s="308" t="s">
        <v>81</v>
      </c>
      <c r="B5" s="263"/>
      <c r="C5" s="263"/>
      <c r="D5" s="264"/>
      <c r="E5" s="264"/>
      <c r="F5" s="264"/>
      <c r="G5" s="264"/>
      <c r="H5" s="264"/>
      <c r="I5" s="264"/>
      <c r="J5" s="264"/>
      <c r="K5" s="264"/>
      <c r="L5" s="263"/>
      <c r="M5" s="263"/>
      <c r="N5" s="265"/>
      <c r="O5" s="75"/>
      <c r="P5" s="75"/>
      <c r="Q5" s="75"/>
      <c r="R5" s="75"/>
      <c r="S5" s="40"/>
      <c r="T5" s="40"/>
    </row>
    <row r="6" spans="1:20" s="38" customFormat="1">
      <c r="A6" s="156"/>
      <c r="B6" s="157"/>
      <c r="C6" s="157"/>
      <c r="D6" s="157"/>
      <c r="E6" s="157"/>
      <c r="F6" s="157"/>
      <c r="G6" s="157"/>
      <c r="H6" s="157"/>
      <c r="I6" s="157"/>
      <c r="J6" s="157"/>
      <c r="K6" s="157"/>
      <c r="L6" s="157"/>
      <c r="M6" s="157"/>
      <c r="N6" s="158"/>
      <c r="O6" s="75"/>
      <c r="P6" s="75"/>
      <c r="Q6" s="75"/>
      <c r="R6" s="75"/>
      <c r="S6" s="40"/>
      <c r="T6" s="40"/>
    </row>
    <row r="7" spans="1:20" s="38" customFormat="1">
      <c r="A7" s="156"/>
      <c r="B7" s="159" t="s">
        <v>82</v>
      </c>
      <c r="C7" s="160">
        <f>'Year 4'!C7</f>
        <v>0</v>
      </c>
      <c r="D7" s="157"/>
      <c r="E7" s="161"/>
      <c r="F7" s="162"/>
      <c r="G7" s="163" t="s">
        <v>83</v>
      </c>
      <c r="H7" s="160">
        <f>'Year 4'!H7</f>
        <v>0</v>
      </c>
      <c r="I7" s="157"/>
      <c r="J7" s="164" t="s">
        <v>84</v>
      </c>
      <c r="K7" s="157"/>
      <c r="L7" s="162"/>
      <c r="M7" s="157"/>
      <c r="N7" s="158"/>
      <c r="O7" s="75"/>
      <c r="P7" s="75"/>
      <c r="Q7" s="75"/>
      <c r="R7" s="75"/>
      <c r="S7" s="40"/>
      <c r="T7" s="40"/>
    </row>
    <row r="8" spans="1:20" s="38" customFormat="1">
      <c r="A8" s="156"/>
      <c r="B8" s="159" t="s">
        <v>85</v>
      </c>
      <c r="C8" s="160">
        <f>'Year 4'!C8</f>
        <v>0</v>
      </c>
      <c r="D8" s="162"/>
      <c r="E8" s="157"/>
      <c r="F8" s="162"/>
      <c r="G8" s="163" t="s">
        <v>86</v>
      </c>
      <c r="H8" s="160">
        <f>'Year 4'!H8</f>
        <v>0</v>
      </c>
      <c r="I8" s="157"/>
      <c r="J8" s="160" t="s">
        <v>87</v>
      </c>
      <c r="K8" s="165" t="s">
        <v>88</v>
      </c>
      <c r="L8" s="157"/>
      <c r="M8" s="157"/>
      <c r="N8" s="158"/>
      <c r="O8" s="75"/>
      <c r="P8" s="75"/>
      <c r="Q8" s="75"/>
      <c r="R8" s="75"/>
      <c r="S8" s="40"/>
      <c r="T8" s="40"/>
    </row>
    <row r="9" spans="1:20" s="38" customFormat="1">
      <c r="A9" s="156"/>
      <c r="B9" s="166" t="s">
        <v>89</v>
      </c>
      <c r="C9" s="167">
        <f>'Year 4'!C9</f>
        <v>44013</v>
      </c>
      <c r="D9" s="162"/>
      <c r="E9" s="157"/>
      <c r="F9" s="162"/>
      <c r="G9" s="157"/>
      <c r="H9" s="162"/>
      <c r="I9" s="157"/>
      <c r="J9" s="160" t="s">
        <v>90</v>
      </c>
      <c r="K9" s="165" t="s">
        <v>91</v>
      </c>
      <c r="L9" s="157"/>
      <c r="M9" s="157"/>
      <c r="N9" s="158"/>
      <c r="O9" s="75"/>
      <c r="P9" s="75"/>
      <c r="Q9" s="75"/>
      <c r="R9" s="75"/>
      <c r="S9" s="40"/>
      <c r="T9" s="40"/>
    </row>
    <row r="10" spans="1:20" s="38" customFormat="1">
      <c r="A10" s="156"/>
      <c r="B10" s="166"/>
      <c r="C10" s="161"/>
      <c r="D10" s="162"/>
      <c r="E10" s="157"/>
      <c r="F10" s="162"/>
      <c r="G10" s="157"/>
      <c r="H10" s="162"/>
      <c r="I10" s="157"/>
      <c r="J10" s="160"/>
      <c r="K10" s="165"/>
      <c r="L10" s="157"/>
      <c r="M10" s="157"/>
      <c r="N10" s="158"/>
      <c r="O10" s="75"/>
      <c r="P10" s="75"/>
      <c r="Q10" s="75"/>
      <c r="R10" s="75"/>
      <c r="S10" s="40"/>
      <c r="T10" s="40"/>
    </row>
    <row r="11" spans="1:20" s="38" customFormat="1">
      <c r="A11" s="308" t="s">
        <v>92</v>
      </c>
      <c r="B11" s="263"/>
      <c r="C11" s="263"/>
      <c r="D11" s="264"/>
      <c r="E11" s="264"/>
      <c r="F11" s="264"/>
      <c r="G11" s="264"/>
      <c r="H11" s="264"/>
      <c r="I11" s="264"/>
      <c r="J11" s="264"/>
      <c r="K11" s="264"/>
      <c r="L11" s="263"/>
      <c r="M11" s="263"/>
      <c r="N11" s="265"/>
      <c r="O11" s="41"/>
      <c r="P11" s="42"/>
      <c r="Q11" s="43"/>
      <c r="R11" s="41"/>
      <c r="S11" s="42"/>
    </row>
    <row r="12" spans="1:20" s="38" customFormat="1">
      <c r="A12" s="168"/>
      <c r="B12" s="163" t="s">
        <v>93</v>
      </c>
      <c r="C12" s="95"/>
      <c r="D12" s="95"/>
      <c r="E12" s="95"/>
      <c r="F12" s="169"/>
      <c r="G12" s="95"/>
      <c r="H12" s="95"/>
      <c r="I12" s="95"/>
      <c r="J12" s="95"/>
      <c r="K12" s="169"/>
      <c r="L12" s="95"/>
      <c r="M12" s="95"/>
      <c r="N12" s="170"/>
      <c r="O12" s="41"/>
      <c r="P12" s="42"/>
      <c r="Q12" s="43"/>
      <c r="R12" s="41"/>
      <c r="S12" s="42"/>
    </row>
    <row r="13" spans="1:20" s="38" customFormat="1">
      <c r="A13" s="168" t="s">
        <v>94</v>
      </c>
      <c r="B13" s="159"/>
      <c r="C13" s="95"/>
      <c r="D13" s="95"/>
      <c r="E13" s="95"/>
      <c r="F13" s="169"/>
      <c r="G13" s="95"/>
      <c r="H13" s="95"/>
      <c r="I13" s="95"/>
      <c r="J13" s="95"/>
      <c r="K13" s="169"/>
      <c r="L13" s="95"/>
      <c r="M13" s="95"/>
      <c r="N13" s="170"/>
      <c r="O13" s="41"/>
      <c r="P13" s="42"/>
      <c r="Q13" s="43"/>
      <c r="R13" s="41"/>
      <c r="S13" s="42"/>
    </row>
    <row r="14" spans="1:20" s="38" customFormat="1" ht="25.5">
      <c r="A14" s="171" t="s">
        <v>95</v>
      </c>
      <c r="B14" s="172" t="s">
        <v>96</v>
      </c>
      <c r="C14" s="169" t="s">
        <v>97</v>
      </c>
      <c r="D14" s="169" t="s">
        <v>98</v>
      </c>
      <c r="E14" s="169" t="s">
        <v>99</v>
      </c>
      <c r="F14" s="169" t="s">
        <v>100</v>
      </c>
      <c r="G14" s="169" t="s">
        <v>101</v>
      </c>
      <c r="H14" s="169" t="s">
        <v>102</v>
      </c>
      <c r="I14" s="169"/>
      <c r="J14" s="173" t="s">
        <v>56</v>
      </c>
      <c r="K14" s="173" t="s">
        <v>103</v>
      </c>
      <c r="L14" s="173" t="s">
        <v>104</v>
      </c>
      <c r="M14" s="173" t="s">
        <v>105</v>
      </c>
      <c r="N14" s="174" t="s">
        <v>40</v>
      </c>
      <c r="O14" s="44"/>
      <c r="P14" s="1"/>
      <c r="Q14" s="45"/>
      <c r="R14" s="45"/>
      <c r="S14" s="1"/>
    </row>
    <row r="15" spans="1:20" s="38" customFormat="1">
      <c r="A15" s="156">
        <f>'Year 4'!A15</f>
        <v>0</v>
      </c>
      <c r="B15" s="157">
        <f>'Year 4'!B15</f>
        <v>0</v>
      </c>
      <c r="C15" s="162">
        <f>'Year 4'!C15</f>
        <v>0</v>
      </c>
      <c r="D15" s="162">
        <f>'Year 4'!D15</f>
        <v>0</v>
      </c>
      <c r="E15" s="175">
        <f>'Year 4'!E15</f>
        <v>0</v>
      </c>
      <c r="F15" s="134">
        <f>'Year 4'!F15</f>
        <v>1</v>
      </c>
      <c r="G15" s="175">
        <f>'Year 4'!G15</f>
        <v>0.04</v>
      </c>
      <c r="H15" s="175">
        <f>'Year 4'!H15</f>
        <v>0.02</v>
      </c>
      <c r="I15" s="176"/>
      <c r="J15" s="64">
        <f t="shared" ref="J15:J20" si="0">ROUND((C15*12)*(1+G15),0)*((1+H15)^($C$3-1))</f>
        <v>0</v>
      </c>
      <c r="K15" s="63">
        <f t="shared" ref="K15:K20" si="1">E15*D15</f>
        <v>0</v>
      </c>
      <c r="L15" s="177">
        <f t="shared" ref="L15:L32" si="2">IF($M$106="No",ROUND(J15*(K15/12),0),IF(J15&gt;$M$107,ROUND($M$107*(K15/12),0),ROUND(J15*(K15/12),0)))</f>
        <v>0</v>
      </c>
      <c r="M15" s="177">
        <f t="shared" ref="M15:M32" si="3">IF(ISBLANK(F15),0,ROUND(INDEX($D$106:$D$111,F15)*L15/100,0))</f>
        <v>0</v>
      </c>
      <c r="N15" s="178">
        <f t="shared" ref="N15:N20" si="4">L15+M15</f>
        <v>0</v>
      </c>
      <c r="O15" s="41"/>
      <c r="P15" s="41"/>
      <c r="Q15" s="42"/>
      <c r="R15" s="43"/>
      <c r="S15" s="43"/>
    </row>
    <row r="16" spans="1:20" s="38" customFormat="1">
      <c r="A16" s="156">
        <f>'Year 4'!A16</f>
        <v>0</v>
      </c>
      <c r="B16" s="157">
        <f>'Year 4'!B16</f>
        <v>0</v>
      </c>
      <c r="C16" s="162">
        <f>'Year 4'!C16</f>
        <v>0</v>
      </c>
      <c r="D16" s="162">
        <f>'Year 4'!D16</f>
        <v>0</v>
      </c>
      <c r="E16" s="175">
        <f>'Year 4'!E16</f>
        <v>0</v>
      </c>
      <c r="F16" s="134">
        <f>'Year 4'!F16</f>
        <v>1</v>
      </c>
      <c r="G16" s="175">
        <f>'Year 4'!G16</f>
        <v>0.04</v>
      </c>
      <c r="H16" s="175">
        <f>'Year 4'!H16</f>
        <v>0.02</v>
      </c>
      <c r="I16" s="176"/>
      <c r="J16" s="64">
        <f t="shared" si="0"/>
        <v>0</v>
      </c>
      <c r="K16" s="63">
        <f t="shared" si="1"/>
        <v>0</v>
      </c>
      <c r="L16" s="177">
        <f t="shared" si="2"/>
        <v>0</v>
      </c>
      <c r="M16" s="177">
        <f t="shared" si="3"/>
        <v>0</v>
      </c>
      <c r="N16" s="178">
        <f t="shared" si="4"/>
        <v>0</v>
      </c>
      <c r="O16" s="41"/>
      <c r="P16" s="41"/>
      <c r="Q16" s="42"/>
      <c r="R16" s="43"/>
      <c r="S16" s="43"/>
    </row>
    <row r="17" spans="1:19" s="38" customFormat="1">
      <c r="A17" s="156">
        <f>'Year 4'!A17</f>
        <v>0</v>
      </c>
      <c r="B17" s="157">
        <f>'Year 4'!B17</f>
        <v>0</v>
      </c>
      <c r="C17" s="162">
        <f>'Year 4'!C17</f>
        <v>0</v>
      </c>
      <c r="D17" s="162">
        <f>'Year 4'!D17</f>
        <v>0</v>
      </c>
      <c r="E17" s="175">
        <f>'Year 4'!E17</f>
        <v>0</v>
      </c>
      <c r="F17" s="134">
        <f>'Year 4'!F17</f>
        <v>1</v>
      </c>
      <c r="G17" s="175">
        <f>'Year 4'!G17</f>
        <v>0.04</v>
      </c>
      <c r="H17" s="175">
        <f>'Year 4'!H17</f>
        <v>0.02</v>
      </c>
      <c r="I17" s="176"/>
      <c r="J17" s="64">
        <f t="shared" si="0"/>
        <v>0</v>
      </c>
      <c r="K17" s="63">
        <f t="shared" si="1"/>
        <v>0</v>
      </c>
      <c r="L17" s="177">
        <f t="shared" si="2"/>
        <v>0</v>
      </c>
      <c r="M17" s="177">
        <f t="shared" si="3"/>
        <v>0</v>
      </c>
      <c r="N17" s="178">
        <f t="shared" si="4"/>
        <v>0</v>
      </c>
      <c r="O17" s="41"/>
      <c r="P17" s="41"/>
      <c r="Q17" s="42"/>
      <c r="R17" s="43"/>
      <c r="S17" s="43"/>
    </row>
    <row r="18" spans="1:19" s="38" customFormat="1">
      <c r="A18" s="156">
        <f>'Year 4'!A18</f>
        <v>0</v>
      </c>
      <c r="B18" s="157">
        <f>'Year 4'!B18</f>
        <v>0</v>
      </c>
      <c r="C18" s="162">
        <f>'Year 4'!C18</f>
        <v>0</v>
      </c>
      <c r="D18" s="162">
        <f>'Year 4'!D18</f>
        <v>0</v>
      </c>
      <c r="E18" s="175">
        <f>'Year 4'!E18</f>
        <v>0</v>
      </c>
      <c r="F18" s="134">
        <f>'Year 4'!F18</f>
        <v>1</v>
      </c>
      <c r="G18" s="175">
        <f>'Year 4'!G18</f>
        <v>0.04</v>
      </c>
      <c r="H18" s="175">
        <f>'Year 4'!H18</f>
        <v>0.02</v>
      </c>
      <c r="I18" s="176"/>
      <c r="J18" s="64">
        <f t="shared" si="0"/>
        <v>0</v>
      </c>
      <c r="K18" s="63">
        <f t="shared" si="1"/>
        <v>0</v>
      </c>
      <c r="L18" s="177">
        <f t="shared" si="2"/>
        <v>0</v>
      </c>
      <c r="M18" s="177">
        <f t="shared" si="3"/>
        <v>0</v>
      </c>
      <c r="N18" s="178">
        <f t="shared" si="4"/>
        <v>0</v>
      </c>
      <c r="O18" s="41"/>
      <c r="P18" s="41"/>
      <c r="Q18" s="42"/>
      <c r="R18" s="43"/>
      <c r="S18" s="43"/>
    </row>
    <row r="19" spans="1:19" s="38" customFormat="1">
      <c r="A19" s="156">
        <f>'Year 4'!A19</f>
        <v>0</v>
      </c>
      <c r="B19" s="157">
        <f>'Year 4'!B19</f>
        <v>0</v>
      </c>
      <c r="C19" s="162">
        <f>'Year 4'!C19</f>
        <v>0</v>
      </c>
      <c r="D19" s="162">
        <f>'Year 4'!D19</f>
        <v>0</v>
      </c>
      <c r="E19" s="175">
        <f>'Year 4'!E19</f>
        <v>0</v>
      </c>
      <c r="F19" s="134">
        <f>'Year 4'!F19</f>
        <v>1</v>
      </c>
      <c r="G19" s="175">
        <f>'Year 4'!G19</f>
        <v>0.04</v>
      </c>
      <c r="H19" s="175">
        <f>'Year 4'!H19</f>
        <v>0.02</v>
      </c>
      <c r="I19" s="176"/>
      <c r="J19" s="64">
        <f t="shared" si="0"/>
        <v>0</v>
      </c>
      <c r="K19" s="63">
        <f t="shared" si="1"/>
        <v>0</v>
      </c>
      <c r="L19" s="177">
        <f t="shared" si="2"/>
        <v>0</v>
      </c>
      <c r="M19" s="177">
        <f t="shared" si="3"/>
        <v>0</v>
      </c>
      <c r="N19" s="178">
        <f t="shared" si="4"/>
        <v>0</v>
      </c>
      <c r="O19" s="41"/>
      <c r="P19" s="41"/>
      <c r="Q19" s="42"/>
      <c r="R19" s="43"/>
      <c r="S19" s="43"/>
    </row>
    <row r="20" spans="1:19" s="38" customFormat="1">
      <c r="A20" s="156">
        <f>'Year 4'!A20</f>
        <v>0</v>
      </c>
      <c r="B20" s="157">
        <f>'Year 4'!B20</f>
        <v>0</v>
      </c>
      <c r="C20" s="162">
        <f>'Year 4'!C20</f>
        <v>0</v>
      </c>
      <c r="D20" s="162">
        <f>'Year 4'!D20</f>
        <v>0</v>
      </c>
      <c r="E20" s="175">
        <f>'Year 4'!E20</f>
        <v>0</v>
      </c>
      <c r="F20" s="134">
        <f>'Year 4'!F20</f>
        <v>1</v>
      </c>
      <c r="G20" s="175">
        <f>'Year 4'!G20</f>
        <v>0.04</v>
      </c>
      <c r="H20" s="175">
        <f>'Year 4'!H20</f>
        <v>0.02</v>
      </c>
      <c r="I20" s="176"/>
      <c r="J20" s="64">
        <f t="shared" si="0"/>
        <v>0</v>
      </c>
      <c r="K20" s="63">
        <f t="shared" si="1"/>
        <v>0</v>
      </c>
      <c r="L20" s="177">
        <f t="shared" si="2"/>
        <v>0</v>
      </c>
      <c r="M20" s="177">
        <f t="shared" si="3"/>
        <v>0</v>
      </c>
      <c r="N20" s="178">
        <f t="shared" si="4"/>
        <v>0</v>
      </c>
      <c r="O20" s="41"/>
      <c r="P20" s="41"/>
      <c r="Q20" s="42"/>
      <c r="R20" s="43"/>
      <c r="S20" s="43"/>
    </row>
    <row r="21" spans="1:19" s="38" customFormat="1" hidden="1" outlineLevel="1">
      <c r="A21" s="156">
        <f>'Year 4'!A21</f>
        <v>0</v>
      </c>
      <c r="B21" s="157">
        <f>'Year 4'!B21</f>
        <v>0</v>
      </c>
      <c r="C21" s="162">
        <f>'Year 4'!C21</f>
        <v>0</v>
      </c>
      <c r="D21" s="162">
        <f>'Year 4'!D21</f>
        <v>0</v>
      </c>
      <c r="E21" s="175">
        <f>'Year 4'!E21</f>
        <v>0</v>
      </c>
      <c r="F21" s="134">
        <f>'Year 4'!F21</f>
        <v>1</v>
      </c>
      <c r="G21" s="175">
        <f>'Year 4'!G21</f>
        <v>0.04</v>
      </c>
      <c r="H21" s="175">
        <f>'Year 4'!H21</f>
        <v>0.02</v>
      </c>
      <c r="I21" s="176"/>
      <c r="J21" s="64">
        <f t="shared" ref="J21:J26" si="5">ROUND((C21*12)*(1+G21),0)*((1+H21)^($C$3-1))</f>
        <v>0</v>
      </c>
      <c r="K21" s="63">
        <f t="shared" ref="K21:K26" si="6">E21*D21</f>
        <v>0</v>
      </c>
      <c r="L21" s="177">
        <f t="shared" si="2"/>
        <v>0</v>
      </c>
      <c r="M21" s="177">
        <f t="shared" si="3"/>
        <v>0</v>
      </c>
      <c r="N21" s="178">
        <f t="shared" ref="N21:N26" si="7">L21+M21</f>
        <v>0</v>
      </c>
      <c r="O21" s="41"/>
      <c r="P21" s="41"/>
      <c r="Q21" s="42"/>
      <c r="R21" s="43"/>
      <c r="S21" s="43"/>
    </row>
    <row r="22" spans="1:19" s="38" customFormat="1" hidden="1" outlineLevel="1">
      <c r="A22" s="156">
        <f>'Year 4'!A22</f>
        <v>0</v>
      </c>
      <c r="B22" s="157">
        <f>'Year 4'!B22</f>
        <v>0</v>
      </c>
      <c r="C22" s="162">
        <f>'Year 4'!C22</f>
        <v>0</v>
      </c>
      <c r="D22" s="162">
        <f>'Year 4'!D22</f>
        <v>0</v>
      </c>
      <c r="E22" s="175">
        <f>'Year 4'!E22</f>
        <v>0</v>
      </c>
      <c r="F22" s="134">
        <f>'Year 4'!F22</f>
        <v>1</v>
      </c>
      <c r="G22" s="175">
        <f>'Year 4'!G22</f>
        <v>0.04</v>
      </c>
      <c r="H22" s="175">
        <f>'Year 4'!H22</f>
        <v>0.02</v>
      </c>
      <c r="I22" s="176"/>
      <c r="J22" s="64">
        <f t="shared" si="5"/>
        <v>0</v>
      </c>
      <c r="K22" s="63">
        <f t="shared" si="6"/>
        <v>0</v>
      </c>
      <c r="L22" s="177">
        <f t="shared" si="2"/>
        <v>0</v>
      </c>
      <c r="M22" s="177">
        <f t="shared" si="3"/>
        <v>0</v>
      </c>
      <c r="N22" s="178">
        <f t="shared" si="7"/>
        <v>0</v>
      </c>
      <c r="O22" s="41"/>
      <c r="P22" s="41"/>
      <c r="Q22" s="42"/>
      <c r="R22" s="43"/>
      <c r="S22" s="43"/>
    </row>
    <row r="23" spans="1:19" s="38" customFormat="1" hidden="1" outlineLevel="1">
      <c r="A23" s="156">
        <f>'Year 4'!A23</f>
        <v>0</v>
      </c>
      <c r="B23" s="157">
        <f>'Year 4'!B23</f>
        <v>0</v>
      </c>
      <c r="C23" s="162">
        <f>'Year 4'!C23</f>
        <v>0</v>
      </c>
      <c r="D23" s="162">
        <f>'Year 4'!D23</f>
        <v>0</v>
      </c>
      <c r="E23" s="175">
        <f>'Year 4'!E23</f>
        <v>0</v>
      </c>
      <c r="F23" s="134">
        <f>'Year 4'!F23</f>
        <v>1</v>
      </c>
      <c r="G23" s="175">
        <f>'Year 4'!G23</f>
        <v>0.04</v>
      </c>
      <c r="H23" s="175">
        <f>'Year 4'!H23</f>
        <v>0.02</v>
      </c>
      <c r="I23" s="176"/>
      <c r="J23" s="64">
        <f t="shared" si="5"/>
        <v>0</v>
      </c>
      <c r="K23" s="63">
        <f t="shared" si="6"/>
        <v>0</v>
      </c>
      <c r="L23" s="177">
        <f t="shared" si="2"/>
        <v>0</v>
      </c>
      <c r="M23" s="177">
        <f t="shared" si="3"/>
        <v>0</v>
      </c>
      <c r="N23" s="178">
        <f t="shared" si="7"/>
        <v>0</v>
      </c>
      <c r="O23" s="41"/>
      <c r="P23" s="41"/>
      <c r="Q23" s="42"/>
      <c r="R23" s="43"/>
      <c r="S23" s="43"/>
    </row>
    <row r="24" spans="1:19" s="38" customFormat="1" hidden="1" outlineLevel="1">
      <c r="A24" s="156">
        <f>'Year 4'!A24</f>
        <v>0</v>
      </c>
      <c r="B24" s="157">
        <f>'Year 4'!B24</f>
        <v>0</v>
      </c>
      <c r="C24" s="162">
        <f>'Year 4'!C24</f>
        <v>0</v>
      </c>
      <c r="D24" s="162">
        <f>'Year 4'!D24</f>
        <v>0</v>
      </c>
      <c r="E24" s="175">
        <f>'Year 4'!E24</f>
        <v>0</v>
      </c>
      <c r="F24" s="134">
        <f>'Year 4'!F24</f>
        <v>1</v>
      </c>
      <c r="G24" s="175">
        <f>'Year 4'!G24</f>
        <v>0.04</v>
      </c>
      <c r="H24" s="175">
        <f>'Year 4'!H24</f>
        <v>0.02</v>
      </c>
      <c r="I24" s="176"/>
      <c r="J24" s="64">
        <f t="shared" si="5"/>
        <v>0</v>
      </c>
      <c r="K24" s="63">
        <f t="shared" si="6"/>
        <v>0</v>
      </c>
      <c r="L24" s="177">
        <f t="shared" si="2"/>
        <v>0</v>
      </c>
      <c r="M24" s="177">
        <f t="shared" si="3"/>
        <v>0</v>
      </c>
      <c r="N24" s="178">
        <f t="shared" si="7"/>
        <v>0</v>
      </c>
      <c r="O24" s="41"/>
      <c r="P24" s="41"/>
      <c r="Q24" s="42"/>
      <c r="R24" s="43"/>
      <c r="S24" s="43"/>
    </row>
    <row r="25" spans="1:19" s="38" customFormat="1" hidden="1" outlineLevel="1">
      <c r="A25" s="156">
        <f>'Year 4'!A25</f>
        <v>0</v>
      </c>
      <c r="B25" s="157">
        <f>'Year 4'!B25</f>
        <v>0</v>
      </c>
      <c r="C25" s="162">
        <f>'Year 4'!C25</f>
        <v>0</v>
      </c>
      <c r="D25" s="162">
        <f>'Year 4'!D25</f>
        <v>0</v>
      </c>
      <c r="E25" s="175">
        <f>'Year 4'!E25</f>
        <v>0</v>
      </c>
      <c r="F25" s="134">
        <f>'Year 4'!F25</f>
        <v>1</v>
      </c>
      <c r="G25" s="175">
        <f>'Year 4'!G25</f>
        <v>0.04</v>
      </c>
      <c r="H25" s="175">
        <f>'Year 4'!H25</f>
        <v>0.02</v>
      </c>
      <c r="I25" s="176"/>
      <c r="J25" s="64">
        <f t="shared" si="5"/>
        <v>0</v>
      </c>
      <c r="K25" s="63">
        <f t="shared" si="6"/>
        <v>0</v>
      </c>
      <c r="L25" s="177">
        <f t="shared" si="2"/>
        <v>0</v>
      </c>
      <c r="M25" s="177">
        <f t="shared" si="3"/>
        <v>0</v>
      </c>
      <c r="N25" s="178">
        <f t="shared" si="7"/>
        <v>0</v>
      </c>
      <c r="O25" s="41"/>
      <c r="P25" s="41"/>
      <c r="Q25" s="42"/>
      <c r="R25" s="43"/>
      <c r="S25" s="43"/>
    </row>
    <row r="26" spans="1:19" s="38" customFormat="1" hidden="1" outlineLevel="1">
      <c r="A26" s="156">
        <f>'Year 4'!A26</f>
        <v>0</v>
      </c>
      <c r="B26" s="157">
        <f>'Year 4'!B26</f>
        <v>0</v>
      </c>
      <c r="C26" s="162">
        <f>'Year 4'!C26</f>
        <v>0</v>
      </c>
      <c r="D26" s="162">
        <f>'Year 4'!D26</f>
        <v>0</v>
      </c>
      <c r="E26" s="175">
        <f>'Year 4'!E26</f>
        <v>0</v>
      </c>
      <c r="F26" s="134">
        <v>1</v>
      </c>
      <c r="G26" s="175">
        <f>'Year 4'!G26</f>
        <v>0.04</v>
      </c>
      <c r="H26" s="175">
        <f>'Year 4'!H26</f>
        <v>0.02</v>
      </c>
      <c r="I26" s="176"/>
      <c r="J26" s="64">
        <f t="shared" si="5"/>
        <v>0</v>
      </c>
      <c r="K26" s="63">
        <f t="shared" si="6"/>
        <v>0</v>
      </c>
      <c r="L26" s="177">
        <f t="shared" si="2"/>
        <v>0</v>
      </c>
      <c r="M26" s="177">
        <f t="shared" si="3"/>
        <v>0</v>
      </c>
      <c r="N26" s="178">
        <f t="shared" si="7"/>
        <v>0</v>
      </c>
      <c r="O26" s="41"/>
      <c r="P26" s="41"/>
      <c r="Q26" s="42"/>
      <c r="R26" s="43"/>
      <c r="S26" s="43"/>
    </row>
    <row r="27" spans="1:19" s="38" customFormat="1" hidden="1" outlineLevel="1">
      <c r="A27" s="156">
        <f>'Year 4'!A27</f>
        <v>0</v>
      </c>
      <c r="B27" s="157">
        <f>'Year 4'!B27</f>
        <v>0</v>
      </c>
      <c r="C27" s="162">
        <f>'Year 4'!C27</f>
        <v>0</v>
      </c>
      <c r="D27" s="162">
        <f>'Year 4'!D27</f>
        <v>0</v>
      </c>
      <c r="E27" s="175">
        <f>'Year 4'!E27</f>
        <v>0</v>
      </c>
      <c r="F27" s="134">
        <f>'Year 4'!F27</f>
        <v>1</v>
      </c>
      <c r="G27" s="175">
        <f>'Year 4'!G27</f>
        <v>0.04</v>
      </c>
      <c r="H27" s="175">
        <f>'Year 4'!H27</f>
        <v>0.02</v>
      </c>
      <c r="I27" s="176"/>
      <c r="J27" s="64">
        <f t="shared" ref="J27:J32" si="8">ROUND((C27*12)*(1+G27),0)*((1+H27)^($C$3-1))</f>
        <v>0</v>
      </c>
      <c r="K27" s="63">
        <f t="shared" ref="K27:K32" si="9">E27*D27</f>
        <v>0</v>
      </c>
      <c r="L27" s="177">
        <f t="shared" si="2"/>
        <v>0</v>
      </c>
      <c r="M27" s="177">
        <f t="shared" si="3"/>
        <v>0</v>
      </c>
      <c r="N27" s="178">
        <f t="shared" ref="N27:N32" si="10">L27+M27</f>
        <v>0</v>
      </c>
      <c r="O27" s="41"/>
      <c r="P27" s="41"/>
      <c r="Q27" s="42"/>
      <c r="R27" s="43"/>
      <c r="S27" s="43"/>
    </row>
    <row r="28" spans="1:19" s="38" customFormat="1" hidden="1" outlineLevel="1">
      <c r="A28" s="156">
        <f>'Year 4'!A28</f>
        <v>0</v>
      </c>
      <c r="B28" s="157">
        <f>'Year 4'!B28</f>
        <v>0</v>
      </c>
      <c r="C28" s="162">
        <f>'Year 4'!C28</f>
        <v>0</v>
      </c>
      <c r="D28" s="162">
        <f>'Year 4'!D28</f>
        <v>0</v>
      </c>
      <c r="E28" s="175">
        <f>'Year 4'!E28</f>
        <v>0</v>
      </c>
      <c r="F28" s="134">
        <f>'Year 4'!F28</f>
        <v>1</v>
      </c>
      <c r="G28" s="175">
        <f>'Year 4'!G28</f>
        <v>0.04</v>
      </c>
      <c r="H28" s="175">
        <f>'Year 4'!H28</f>
        <v>0.02</v>
      </c>
      <c r="I28" s="176"/>
      <c r="J28" s="64">
        <f t="shared" si="8"/>
        <v>0</v>
      </c>
      <c r="K28" s="63">
        <f t="shared" si="9"/>
        <v>0</v>
      </c>
      <c r="L28" s="177">
        <f t="shared" si="2"/>
        <v>0</v>
      </c>
      <c r="M28" s="177">
        <f t="shared" si="3"/>
        <v>0</v>
      </c>
      <c r="N28" s="178">
        <f t="shared" si="10"/>
        <v>0</v>
      </c>
      <c r="O28" s="41"/>
      <c r="P28" s="41"/>
      <c r="Q28" s="42"/>
      <c r="R28" s="43"/>
      <c r="S28" s="43"/>
    </row>
    <row r="29" spans="1:19" s="38" customFormat="1" hidden="1" outlineLevel="1">
      <c r="A29" s="156">
        <f>'Year 4'!A29</f>
        <v>0</v>
      </c>
      <c r="B29" s="157">
        <f>'Year 4'!B29</f>
        <v>0</v>
      </c>
      <c r="C29" s="162">
        <f>'Year 4'!C29</f>
        <v>0</v>
      </c>
      <c r="D29" s="162">
        <f>'Year 4'!D29</f>
        <v>0</v>
      </c>
      <c r="E29" s="175">
        <f>'Year 4'!E29</f>
        <v>0</v>
      </c>
      <c r="F29" s="134">
        <f>'Year 4'!F29</f>
        <v>1</v>
      </c>
      <c r="G29" s="175">
        <f>'Year 4'!G29</f>
        <v>0.04</v>
      </c>
      <c r="H29" s="175">
        <f>'Year 4'!H29</f>
        <v>0.02</v>
      </c>
      <c r="I29" s="176"/>
      <c r="J29" s="64">
        <f t="shared" si="8"/>
        <v>0</v>
      </c>
      <c r="K29" s="63">
        <f t="shared" si="9"/>
        <v>0</v>
      </c>
      <c r="L29" s="177">
        <f t="shared" si="2"/>
        <v>0</v>
      </c>
      <c r="M29" s="177">
        <f t="shared" si="3"/>
        <v>0</v>
      </c>
      <c r="N29" s="178">
        <f t="shared" si="10"/>
        <v>0</v>
      </c>
      <c r="O29" s="41"/>
      <c r="P29" s="41"/>
      <c r="Q29" s="42"/>
      <c r="R29" s="43"/>
      <c r="S29" s="43"/>
    </row>
    <row r="30" spans="1:19" s="38" customFormat="1" hidden="1" outlineLevel="1">
      <c r="A30" s="156">
        <f>'Year 4'!A30</f>
        <v>0</v>
      </c>
      <c r="B30" s="157">
        <f>'Year 4'!B30</f>
        <v>0</v>
      </c>
      <c r="C30" s="162">
        <f>'Year 4'!C30</f>
        <v>0</v>
      </c>
      <c r="D30" s="162">
        <f>'Year 4'!D30</f>
        <v>0</v>
      </c>
      <c r="E30" s="175">
        <f>'Year 4'!E30</f>
        <v>0</v>
      </c>
      <c r="F30" s="134">
        <f>'Year 4'!F30</f>
        <v>1</v>
      </c>
      <c r="G30" s="175">
        <f>'Year 4'!G30</f>
        <v>0.04</v>
      </c>
      <c r="H30" s="175">
        <f>'Year 4'!H30</f>
        <v>0.02</v>
      </c>
      <c r="I30" s="176"/>
      <c r="J30" s="64">
        <f t="shared" si="8"/>
        <v>0</v>
      </c>
      <c r="K30" s="63">
        <f t="shared" si="9"/>
        <v>0</v>
      </c>
      <c r="L30" s="177">
        <f t="shared" si="2"/>
        <v>0</v>
      </c>
      <c r="M30" s="177">
        <f t="shared" si="3"/>
        <v>0</v>
      </c>
      <c r="N30" s="178">
        <f t="shared" si="10"/>
        <v>0</v>
      </c>
      <c r="O30" s="41"/>
      <c r="P30" s="41"/>
      <c r="Q30" s="42"/>
      <c r="R30" s="43"/>
      <c r="S30" s="43"/>
    </row>
    <row r="31" spans="1:19" s="38" customFormat="1" hidden="1" outlineLevel="1">
      <c r="A31" s="156">
        <f>'Year 4'!A31</f>
        <v>0</v>
      </c>
      <c r="B31" s="157">
        <f>'Year 4'!B31</f>
        <v>0</v>
      </c>
      <c r="C31" s="162">
        <f>'Year 4'!C31</f>
        <v>0</v>
      </c>
      <c r="D31" s="162">
        <f>'Year 4'!D31</f>
        <v>0</v>
      </c>
      <c r="E31" s="175">
        <f>'Year 4'!E31</f>
        <v>0</v>
      </c>
      <c r="F31" s="134">
        <f>'Year 4'!F31</f>
        <v>1</v>
      </c>
      <c r="G31" s="175">
        <f>'Year 4'!G31</f>
        <v>0.04</v>
      </c>
      <c r="H31" s="175">
        <f>'Year 4'!H31</f>
        <v>0.02</v>
      </c>
      <c r="I31" s="176"/>
      <c r="J31" s="64">
        <f t="shared" si="8"/>
        <v>0</v>
      </c>
      <c r="K31" s="63">
        <f t="shared" si="9"/>
        <v>0</v>
      </c>
      <c r="L31" s="177">
        <f t="shared" si="2"/>
        <v>0</v>
      </c>
      <c r="M31" s="177">
        <f t="shared" si="3"/>
        <v>0</v>
      </c>
      <c r="N31" s="178">
        <f t="shared" si="10"/>
        <v>0</v>
      </c>
      <c r="O31" s="41"/>
      <c r="P31" s="41"/>
      <c r="Q31" s="42"/>
      <c r="R31" s="43"/>
      <c r="S31" s="43"/>
    </row>
    <row r="32" spans="1:19" s="38" customFormat="1" hidden="1" outlineLevel="1">
      <c r="A32" s="156">
        <f>'Year 4'!A32</f>
        <v>0</v>
      </c>
      <c r="B32" s="157">
        <f>'Year 4'!B32</f>
        <v>0</v>
      </c>
      <c r="C32" s="162">
        <f>'Year 4'!C32</f>
        <v>0</v>
      </c>
      <c r="D32" s="162">
        <f>'Year 4'!D32</f>
        <v>0</v>
      </c>
      <c r="E32" s="175">
        <f>'Year 4'!E32</f>
        <v>0</v>
      </c>
      <c r="F32" s="134">
        <f>'Year 4'!F32</f>
        <v>1</v>
      </c>
      <c r="G32" s="175">
        <f>'Year 4'!G32</f>
        <v>0.04</v>
      </c>
      <c r="H32" s="175">
        <f>'Year 4'!H32</f>
        <v>0.02</v>
      </c>
      <c r="I32" s="176"/>
      <c r="J32" s="64">
        <f t="shared" si="8"/>
        <v>0</v>
      </c>
      <c r="K32" s="63">
        <f t="shared" si="9"/>
        <v>0</v>
      </c>
      <c r="L32" s="177">
        <f t="shared" si="2"/>
        <v>0</v>
      </c>
      <c r="M32" s="177">
        <f t="shared" si="3"/>
        <v>0</v>
      </c>
      <c r="N32" s="178">
        <f t="shared" si="10"/>
        <v>0</v>
      </c>
      <c r="O32" s="41"/>
      <c r="P32" s="41"/>
      <c r="Q32" s="42"/>
      <c r="R32" s="43"/>
      <c r="S32" s="43"/>
    </row>
    <row r="33" spans="1:19" s="38" customFormat="1" hidden="1" outlineLevel="1">
      <c r="A33" s="156">
        <f>'Year 4'!A33</f>
        <v>0</v>
      </c>
      <c r="B33" s="157">
        <f>'Year 4'!B33</f>
        <v>0</v>
      </c>
      <c r="C33" s="162">
        <f>'Year 4'!C33</f>
        <v>0</v>
      </c>
      <c r="D33" s="162">
        <f>'Year 4'!D33</f>
        <v>0</v>
      </c>
      <c r="E33" s="175">
        <f>'Year 4'!E33</f>
        <v>0</v>
      </c>
      <c r="F33" s="134">
        <v>1</v>
      </c>
      <c r="G33" s="175">
        <f>'Year 4'!G33</f>
        <v>0.04</v>
      </c>
      <c r="H33" s="175">
        <f>'Year 4'!H33</f>
        <v>0.02</v>
      </c>
      <c r="I33" s="176"/>
      <c r="J33" s="64">
        <f>ROUND((C33*12)*(1+G33),0)*((1+H33)^($C$3-1))</f>
        <v>0</v>
      </c>
      <c r="K33" s="63">
        <f>E33*D33</f>
        <v>0</v>
      </c>
      <c r="L33" s="177">
        <f>IF($M$106="No",ROUND(J33*(K33/12),0),IF(J33&gt;$M$107,ROUND($M$107*(K33/12),0),ROUND(J33*(K33/12),0)))</f>
        <v>0</v>
      </c>
      <c r="M33" s="177">
        <f>IF(ISBLANK(F33),0,ROUND(INDEX($D$106:$D$111,F33)*L33/100,0))</f>
        <v>0</v>
      </c>
      <c r="N33" s="178">
        <f>L33+M33</f>
        <v>0</v>
      </c>
      <c r="O33" s="41"/>
      <c r="P33" s="41"/>
      <c r="Q33" s="42"/>
      <c r="R33" s="43"/>
      <c r="S33" s="43"/>
    </row>
    <row r="34" spans="1:19" s="38" customFormat="1" collapsed="1">
      <c r="A34" s="179" t="s">
        <v>39</v>
      </c>
      <c r="B34" s="46"/>
      <c r="C34" s="46"/>
      <c r="D34" s="46"/>
      <c r="E34" s="47"/>
      <c r="F34" s="46"/>
      <c r="G34" s="47"/>
      <c r="H34" s="47"/>
      <c r="I34" s="48"/>
      <c r="J34" s="2" t="s">
        <v>106</v>
      </c>
      <c r="K34" s="2">
        <f>SUM(K15:K33)</f>
        <v>0</v>
      </c>
      <c r="L34" s="2">
        <f>SUM(L15:L33)</f>
        <v>0</v>
      </c>
      <c r="M34" s="2">
        <f>SUM(M15:M33)</f>
        <v>0</v>
      </c>
      <c r="N34" s="180">
        <f>SUM(N15:N33)</f>
        <v>0</v>
      </c>
      <c r="O34" s="41"/>
      <c r="P34" s="41"/>
      <c r="Q34" s="42"/>
      <c r="R34" s="43"/>
      <c r="S34" s="43"/>
    </row>
    <row r="35" spans="1:19" s="38" customFormat="1">
      <c r="A35" s="181" t="s">
        <v>107</v>
      </c>
      <c r="B35" s="134"/>
      <c r="C35" s="134"/>
      <c r="D35" s="134"/>
      <c r="E35" s="175"/>
      <c r="F35" s="134"/>
      <c r="G35" s="175"/>
      <c r="H35" s="175"/>
      <c r="I35" s="182"/>
      <c r="J35" s="6"/>
      <c r="K35" s="6"/>
      <c r="L35" s="6"/>
      <c r="M35" s="6"/>
      <c r="N35" s="174"/>
      <c r="O35" s="41"/>
      <c r="P35" s="41"/>
      <c r="Q35" s="42"/>
      <c r="R35" s="43"/>
      <c r="S35" s="43"/>
    </row>
    <row r="36" spans="1:19" s="38" customFormat="1">
      <c r="A36" s="171"/>
      <c r="B36" s="172"/>
      <c r="C36" s="169"/>
      <c r="D36" s="169"/>
      <c r="E36" s="169"/>
      <c r="F36" s="169"/>
      <c r="G36" s="169"/>
      <c r="H36" s="169"/>
      <c r="I36" s="169"/>
      <c r="J36" s="173"/>
      <c r="K36" s="173"/>
      <c r="L36" s="173"/>
      <c r="M36" s="173"/>
      <c r="N36" s="174"/>
      <c r="O36" s="41"/>
      <c r="P36" s="41"/>
      <c r="Q36" s="42"/>
      <c r="R36" s="43"/>
      <c r="S36" s="43"/>
    </row>
    <row r="37" spans="1:19" s="38" customFormat="1">
      <c r="A37" s="156">
        <f>'Year 4'!A37</f>
        <v>0</v>
      </c>
      <c r="B37" s="157">
        <f>'Year 4'!B37</f>
        <v>0</v>
      </c>
      <c r="C37" s="162">
        <f>'Year 4'!C37</f>
        <v>0</v>
      </c>
      <c r="D37" s="162">
        <f>'Year 4'!D37</f>
        <v>0</v>
      </c>
      <c r="E37" s="175">
        <f>'Year 4'!E37</f>
        <v>0</v>
      </c>
      <c r="F37" s="134">
        <f>'Year 4'!F37</f>
        <v>6</v>
      </c>
      <c r="G37" s="175">
        <f>'Year 4'!G37</f>
        <v>0.04</v>
      </c>
      <c r="H37" s="175">
        <f>'Year 4'!H37</f>
        <v>0.02</v>
      </c>
      <c r="I37" s="176"/>
      <c r="J37" s="64">
        <f t="shared" ref="J37:J48" si="11">ROUND((C37*12)*(1+G37),0)*((1+H37)^($C$3-1))</f>
        <v>0</v>
      </c>
      <c r="K37" s="63">
        <f t="shared" ref="K37:K48" si="12">E37*D37</f>
        <v>0</v>
      </c>
      <c r="L37" s="177">
        <f t="shared" ref="L37:L48" si="13">IF($M$106="No",ROUND(J37*(K37/12),0),IF(J37&gt;$M$107,ROUND($M$107*(K37/12),0),ROUND(J37*(K37/12),0)))</f>
        <v>0</v>
      </c>
      <c r="M37" s="177">
        <f t="shared" ref="M37:M48" si="14">IF(ISBLANK(F37),0,ROUND(INDEX($D$106:$D$111,F37)*L37/100,0))</f>
        <v>0</v>
      </c>
      <c r="N37" s="178">
        <f t="shared" ref="N37:N48" si="15">L37+M37</f>
        <v>0</v>
      </c>
      <c r="O37" s="41"/>
      <c r="P37" s="41"/>
      <c r="Q37" s="42"/>
      <c r="R37" s="43"/>
      <c r="S37" s="43"/>
    </row>
    <row r="38" spans="1:19" s="38" customFormat="1">
      <c r="A38" s="156">
        <f>'Year 4'!A38</f>
        <v>0</v>
      </c>
      <c r="B38" s="157">
        <f>'Year 4'!B38</f>
        <v>0</v>
      </c>
      <c r="C38" s="162">
        <f>'Year 4'!C38</f>
        <v>0</v>
      </c>
      <c r="D38" s="162">
        <f>'Year 4'!D38</f>
        <v>0</v>
      </c>
      <c r="E38" s="175">
        <f>'Year 4'!E38</f>
        <v>0</v>
      </c>
      <c r="F38" s="134">
        <f>'Year 4'!F38</f>
        <v>6</v>
      </c>
      <c r="G38" s="175">
        <f>'Year 4'!G38</f>
        <v>0.04</v>
      </c>
      <c r="H38" s="175">
        <f>'Year 4'!H38</f>
        <v>0.02</v>
      </c>
      <c r="I38" s="176"/>
      <c r="J38" s="64">
        <f t="shared" si="11"/>
        <v>0</v>
      </c>
      <c r="K38" s="63">
        <f t="shared" si="12"/>
        <v>0</v>
      </c>
      <c r="L38" s="177">
        <f t="shared" si="13"/>
        <v>0</v>
      </c>
      <c r="M38" s="177">
        <f t="shared" si="14"/>
        <v>0</v>
      </c>
      <c r="N38" s="178">
        <f t="shared" si="15"/>
        <v>0</v>
      </c>
      <c r="O38" s="41"/>
      <c r="P38" s="41"/>
      <c r="Q38" s="42"/>
      <c r="R38" s="43"/>
      <c r="S38" s="43"/>
    </row>
    <row r="39" spans="1:19" s="38" customFormat="1">
      <c r="A39" s="156">
        <f>'Year 4'!A39</f>
        <v>0</v>
      </c>
      <c r="B39" s="157">
        <f>'Year 4'!B39</f>
        <v>0</v>
      </c>
      <c r="C39" s="162">
        <f>'Year 4'!C39</f>
        <v>0</v>
      </c>
      <c r="D39" s="162">
        <f>'Year 4'!D39</f>
        <v>0</v>
      </c>
      <c r="E39" s="175">
        <f>'Year 4'!E39</f>
        <v>0</v>
      </c>
      <c r="F39" s="134">
        <f>'Year 4'!F39</f>
        <v>6</v>
      </c>
      <c r="G39" s="175">
        <f>'Year 4'!G39</f>
        <v>0.04</v>
      </c>
      <c r="H39" s="175">
        <f>'Year 4'!H39</f>
        <v>0.02</v>
      </c>
      <c r="I39" s="176"/>
      <c r="J39" s="64">
        <f t="shared" si="11"/>
        <v>0</v>
      </c>
      <c r="K39" s="63">
        <f t="shared" si="12"/>
        <v>0</v>
      </c>
      <c r="L39" s="177">
        <f t="shared" si="13"/>
        <v>0</v>
      </c>
      <c r="M39" s="177">
        <f t="shared" si="14"/>
        <v>0</v>
      </c>
      <c r="N39" s="178">
        <f t="shared" si="15"/>
        <v>0</v>
      </c>
      <c r="O39" s="41"/>
      <c r="P39" s="41"/>
      <c r="Q39" s="42"/>
      <c r="R39" s="43"/>
      <c r="S39" s="43"/>
    </row>
    <row r="40" spans="1:19" s="38" customFormat="1" hidden="1" outlineLevel="1">
      <c r="A40" s="156">
        <f>'Year 4'!A40</f>
        <v>0</v>
      </c>
      <c r="B40" s="157">
        <f>'Year 4'!B40</f>
        <v>0</v>
      </c>
      <c r="C40" s="162">
        <f>'Year 4'!C40</f>
        <v>0</v>
      </c>
      <c r="D40" s="162">
        <f>'Year 4'!D40</f>
        <v>0</v>
      </c>
      <c r="E40" s="175">
        <f>'Year 4'!E40</f>
        <v>0</v>
      </c>
      <c r="F40" s="134">
        <f>'Year 4'!F40</f>
        <v>6</v>
      </c>
      <c r="G40" s="175">
        <f>'Year 4'!G40</f>
        <v>0.04</v>
      </c>
      <c r="H40" s="175">
        <f>'Year 4'!H40</f>
        <v>0.02</v>
      </c>
      <c r="I40" s="176"/>
      <c r="J40" s="64">
        <f t="shared" si="11"/>
        <v>0</v>
      </c>
      <c r="K40" s="63">
        <f t="shared" si="12"/>
        <v>0</v>
      </c>
      <c r="L40" s="177">
        <f t="shared" si="13"/>
        <v>0</v>
      </c>
      <c r="M40" s="177">
        <f t="shared" si="14"/>
        <v>0</v>
      </c>
      <c r="N40" s="178">
        <f t="shared" si="15"/>
        <v>0</v>
      </c>
      <c r="O40" s="41"/>
      <c r="P40" s="41"/>
      <c r="Q40" s="42"/>
      <c r="R40" s="43"/>
      <c r="S40" s="43"/>
    </row>
    <row r="41" spans="1:19" s="38" customFormat="1" hidden="1" outlineLevel="1">
      <c r="A41" s="156">
        <f>'Year 4'!A41</f>
        <v>0</v>
      </c>
      <c r="B41" s="157">
        <f>'Year 4'!B41</f>
        <v>0</v>
      </c>
      <c r="C41" s="162">
        <f>'Year 4'!C41</f>
        <v>0</v>
      </c>
      <c r="D41" s="162">
        <f>'Year 4'!D41</f>
        <v>0</v>
      </c>
      <c r="E41" s="175">
        <f>'Year 4'!E41</f>
        <v>0</v>
      </c>
      <c r="F41" s="134">
        <f>'Year 4'!F41</f>
        <v>6</v>
      </c>
      <c r="G41" s="175">
        <f>'Year 4'!G41</f>
        <v>0.04</v>
      </c>
      <c r="H41" s="175">
        <f>'Year 4'!H41</f>
        <v>0.02</v>
      </c>
      <c r="I41" s="176"/>
      <c r="J41" s="64">
        <f t="shared" si="11"/>
        <v>0</v>
      </c>
      <c r="K41" s="63">
        <f t="shared" si="12"/>
        <v>0</v>
      </c>
      <c r="L41" s="177">
        <f t="shared" si="13"/>
        <v>0</v>
      </c>
      <c r="M41" s="177">
        <f t="shared" si="14"/>
        <v>0</v>
      </c>
      <c r="N41" s="178">
        <f t="shared" si="15"/>
        <v>0</v>
      </c>
      <c r="O41" s="41"/>
      <c r="P41" s="41"/>
      <c r="Q41" s="42"/>
      <c r="R41" s="43"/>
      <c r="S41" s="43"/>
    </row>
    <row r="42" spans="1:19" s="38" customFormat="1" hidden="1" outlineLevel="1">
      <c r="A42" s="156">
        <f>'Year 4'!A42</f>
        <v>0</v>
      </c>
      <c r="B42" s="157">
        <f>'Year 4'!B42</f>
        <v>0</v>
      </c>
      <c r="C42" s="162">
        <f>'Year 4'!C42</f>
        <v>0</v>
      </c>
      <c r="D42" s="162">
        <f>'Year 4'!D42</f>
        <v>0</v>
      </c>
      <c r="E42" s="175">
        <f>'Year 4'!E42</f>
        <v>0</v>
      </c>
      <c r="F42" s="134">
        <f>'Year 4'!F42</f>
        <v>6</v>
      </c>
      <c r="G42" s="175">
        <f>'Year 4'!G42</f>
        <v>0.04</v>
      </c>
      <c r="H42" s="175">
        <f>'Year 4'!H42</f>
        <v>0.02</v>
      </c>
      <c r="I42" s="176"/>
      <c r="J42" s="64">
        <f t="shared" si="11"/>
        <v>0</v>
      </c>
      <c r="K42" s="63">
        <f t="shared" si="12"/>
        <v>0</v>
      </c>
      <c r="L42" s="177">
        <f t="shared" si="13"/>
        <v>0</v>
      </c>
      <c r="M42" s="177">
        <f t="shared" si="14"/>
        <v>0</v>
      </c>
      <c r="N42" s="178">
        <f t="shared" si="15"/>
        <v>0</v>
      </c>
      <c r="O42" s="41"/>
      <c r="P42" s="41"/>
      <c r="Q42" s="42"/>
      <c r="R42" s="43"/>
      <c r="S42" s="43"/>
    </row>
    <row r="43" spans="1:19" s="38" customFormat="1" hidden="1" outlineLevel="1">
      <c r="A43" s="156">
        <f>'Year 4'!A43</f>
        <v>0</v>
      </c>
      <c r="B43" s="157">
        <f>'Year 4'!B43</f>
        <v>0</v>
      </c>
      <c r="C43" s="162">
        <f>'Year 4'!C43</f>
        <v>0</v>
      </c>
      <c r="D43" s="162">
        <f>'Year 4'!D43</f>
        <v>0</v>
      </c>
      <c r="E43" s="175">
        <f>'Year 4'!E43</f>
        <v>0</v>
      </c>
      <c r="F43" s="134">
        <f>'Year 4'!F43</f>
        <v>6</v>
      </c>
      <c r="G43" s="175">
        <f>'Year 4'!G43</f>
        <v>0.04</v>
      </c>
      <c r="H43" s="175">
        <f>'Year 4'!H43</f>
        <v>0.02</v>
      </c>
      <c r="I43" s="176"/>
      <c r="J43" s="64">
        <f t="shared" si="11"/>
        <v>0</v>
      </c>
      <c r="K43" s="63">
        <f t="shared" si="12"/>
        <v>0</v>
      </c>
      <c r="L43" s="177">
        <f t="shared" si="13"/>
        <v>0</v>
      </c>
      <c r="M43" s="177">
        <f t="shared" si="14"/>
        <v>0</v>
      </c>
      <c r="N43" s="178">
        <f t="shared" si="15"/>
        <v>0</v>
      </c>
      <c r="O43" s="41"/>
      <c r="P43" s="41"/>
      <c r="Q43" s="42"/>
      <c r="R43" s="43"/>
      <c r="S43" s="43"/>
    </row>
    <row r="44" spans="1:19" s="38" customFormat="1" hidden="1" outlineLevel="1">
      <c r="A44" s="156">
        <f>'Year 4'!A44</f>
        <v>0</v>
      </c>
      <c r="B44" s="157">
        <f>'Year 4'!B44</f>
        <v>0</v>
      </c>
      <c r="C44" s="162">
        <f>'Year 4'!C44</f>
        <v>0</v>
      </c>
      <c r="D44" s="162">
        <f>'Year 4'!D44</f>
        <v>0</v>
      </c>
      <c r="E44" s="175">
        <f>'Year 4'!E44</f>
        <v>0</v>
      </c>
      <c r="F44" s="134">
        <f>'Year 4'!F44</f>
        <v>6</v>
      </c>
      <c r="G44" s="175">
        <f>'Year 4'!G44</f>
        <v>0.04</v>
      </c>
      <c r="H44" s="175">
        <f>'Year 4'!H44</f>
        <v>0.02</v>
      </c>
      <c r="I44" s="176"/>
      <c r="J44" s="64">
        <f t="shared" si="11"/>
        <v>0</v>
      </c>
      <c r="K44" s="63">
        <f t="shared" si="12"/>
        <v>0</v>
      </c>
      <c r="L44" s="177">
        <f t="shared" si="13"/>
        <v>0</v>
      </c>
      <c r="M44" s="177">
        <f t="shared" si="14"/>
        <v>0</v>
      </c>
      <c r="N44" s="178">
        <f t="shared" si="15"/>
        <v>0</v>
      </c>
      <c r="O44" s="41"/>
      <c r="P44" s="41"/>
      <c r="Q44" s="42"/>
      <c r="R44" s="43"/>
      <c r="S44" s="43"/>
    </row>
    <row r="45" spans="1:19" s="38" customFormat="1" hidden="1" outlineLevel="1">
      <c r="A45" s="156">
        <f>'Year 4'!A45</f>
        <v>0</v>
      </c>
      <c r="B45" s="157">
        <f>'Year 4'!B45</f>
        <v>0</v>
      </c>
      <c r="C45" s="162">
        <f>'Year 4'!C45</f>
        <v>0</v>
      </c>
      <c r="D45" s="162">
        <f>'Year 4'!D45</f>
        <v>0</v>
      </c>
      <c r="E45" s="175">
        <f>'Year 4'!E45</f>
        <v>0</v>
      </c>
      <c r="F45" s="134">
        <f>'Year 4'!F45</f>
        <v>6</v>
      </c>
      <c r="G45" s="175">
        <f>'Year 4'!G45</f>
        <v>0.04</v>
      </c>
      <c r="H45" s="175">
        <f>'Year 4'!H45</f>
        <v>0.02</v>
      </c>
      <c r="I45" s="176"/>
      <c r="J45" s="64">
        <f t="shared" si="11"/>
        <v>0</v>
      </c>
      <c r="K45" s="63">
        <f t="shared" si="12"/>
        <v>0</v>
      </c>
      <c r="L45" s="177">
        <f t="shared" si="13"/>
        <v>0</v>
      </c>
      <c r="M45" s="177">
        <f t="shared" si="14"/>
        <v>0</v>
      </c>
      <c r="N45" s="178">
        <f t="shared" si="15"/>
        <v>0</v>
      </c>
      <c r="O45" s="41"/>
      <c r="P45" s="41"/>
      <c r="Q45" s="42"/>
      <c r="R45" s="43"/>
      <c r="S45" s="43"/>
    </row>
    <row r="46" spans="1:19" s="38" customFormat="1" hidden="1" outlineLevel="1">
      <c r="A46" s="156">
        <f>'Year 4'!A46</f>
        <v>0</v>
      </c>
      <c r="B46" s="157">
        <f>'Year 4'!B46</f>
        <v>0</v>
      </c>
      <c r="C46" s="162">
        <f>'Year 4'!C46</f>
        <v>0</v>
      </c>
      <c r="D46" s="162">
        <f>'Year 4'!D46</f>
        <v>0</v>
      </c>
      <c r="E46" s="175">
        <f>'Year 4'!E46</f>
        <v>0</v>
      </c>
      <c r="F46" s="134">
        <f>'Year 4'!F46</f>
        <v>6</v>
      </c>
      <c r="G46" s="175">
        <f>'Year 4'!G46</f>
        <v>0.04</v>
      </c>
      <c r="H46" s="175">
        <f>'Year 4'!H46</f>
        <v>0.02</v>
      </c>
      <c r="I46" s="176"/>
      <c r="J46" s="64">
        <f t="shared" si="11"/>
        <v>0</v>
      </c>
      <c r="K46" s="63">
        <f t="shared" si="12"/>
        <v>0</v>
      </c>
      <c r="L46" s="177">
        <f t="shared" si="13"/>
        <v>0</v>
      </c>
      <c r="M46" s="177">
        <f t="shared" si="14"/>
        <v>0</v>
      </c>
      <c r="N46" s="178">
        <f t="shared" si="15"/>
        <v>0</v>
      </c>
      <c r="O46" s="41"/>
      <c r="P46" s="41"/>
      <c r="Q46" s="42"/>
      <c r="R46" s="43"/>
      <c r="S46" s="43"/>
    </row>
    <row r="47" spans="1:19" s="38" customFormat="1" hidden="1" outlineLevel="1">
      <c r="A47" s="156">
        <f>'Year 4'!A47</f>
        <v>0</v>
      </c>
      <c r="B47" s="157">
        <f>'Year 4'!B47</f>
        <v>0</v>
      </c>
      <c r="C47" s="162">
        <f>'Year 4'!C47</f>
        <v>0</v>
      </c>
      <c r="D47" s="162">
        <f>'Year 4'!D47</f>
        <v>0</v>
      </c>
      <c r="E47" s="175">
        <f>'Year 4'!E47</f>
        <v>0</v>
      </c>
      <c r="F47" s="134">
        <f>'Year 4'!F47</f>
        <v>6</v>
      </c>
      <c r="G47" s="175">
        <f>'Year 4'!G47</f>
        <v>0.04</v>
      </c>
      <c r="H47" s="175">
        <f>'Year 4'!H47</f>
        <v>0.02</v>
      </c>
      <c r="I47" s="176"/>
      <c r="J47" s="64">
        <f t="shared" si="11"/>
        <v>0</v>
      </c>
      <c r="K47" s="63">
        <f t="shared" si="12"/>
        <v>0</v>
      </c>
      <c r="L47" s="177">
        <f t="shared" si="13"/>
        <v>0</v>
      </c>
      <c r="M47" s="177">
        <f t="shared" si="14"/>
        <v>0</v>
      </c>
      <c r="N47" s="178">
        <f t="shared" si="15"/>
        <v>0</v>
      </c>
      <c r="O47" s="41"/>
      <c r="P47" s="41"/>
      <c r="Q47" s="42"/>
      <c r="R47" s="43"/>
      <c r="S47" s="43"/>
    </row>
    <row r="48" spans="1:19" s="38" customFormat="1" hidden="1" outlineLevel="1">
      <c r="A48" s="156">
        <f>'Year 4'!A48</f>
        <v>0</v>
      </c>
      <c r="B48" s="157">
        <f>'Year 4'!B48</f>
        <v>0</v>
      </c>
      <c r="C48" s="162">
        <f>'Year 4'!C48</f>
        <v>0</v>
      </c>
      <c r="D48" s="162">
        <f>'Year 4'!D48</f>
        <v>0</v>
      </c>
      <c r="E48" s="175">
        <f>'Year 4'!E48</f>
        <v>0</v>
      </c>
      <c r="F48" s="134">
        <f>'Year 4'!F48</f>
        <v>6</v>
      </c>
      <c r="G48" s="175">
        <f>'Year 4'!G48</f>
        <v>0.04</v>
      </c>
      <c r="H48" s="175">
        <f>'Year 4'!H48</f>
        <v>0.02</v>
      </c>
      <c r="I48" s="176"/>
      <c r="J48" s="64">
        <f t="shared" si="11"/>
        <v>0</v>
      </c>
      <c r="K48" s="63">
        <f t="shared" si="12"/>
        <v>0</v>
      </c>
      <c r="L48" s="177">
        <f t="shared" si="13"/>
        <v>0</v>
      </c>
      <c r="M48" s="177">
        <f t="shared" si="14"/>
        <v>0</v>
      </c>
      <c r="N48" s="178">
        <f t="shared" si="15"/>
        <v>0</v>
      </c>
      <c r="O48" s="41"/>
      <c r="P48" s="41"/>
      <c r="Q48" s="42"/>
      <c r="R48" s="43"/>
      <c r="S48" s="43"/>
    </row>
    <row r="49" spans="1:19" s="38" customFormat="1" collapsed="1">
      <c r="A49" s="179"/>
      <c r="B49" s="46"/>
      <c r="C49" s="46"/>
      <c r="D49" s="46"/>
      <c r="E49" s="47"/>
      <c r="F49" s="46"/>
      <c r="G49" s="47"/>
      <c r="H49" s="47"/>
      <c r="I49" s="8"/>
      <c r="J49" s="2" t="s">
        <v>106</v>
      </c>
      <c r="K49" s="2">
        <f>SUM(K37:K48)</f>
        <v>0</v>
      </c>
      <c r="L49" s="2">
        <f>SUM(L37:L48)</f>
        <v>0</v>
      </c>
      <c r="M49" s="2">
        <f>SUM(M37:M48)</f>
        <v>0</v>
      </c>
      <c r="N49" s="180">
        <f>SUM(N37:N48)</f>
        <v>0</v>
      </c>
      <c r="O49" s="41"/>
      <c r="P49" s="41"/>
      <c r="Q49" s="42"/>
      <c r="R49" s="43"/>
      <c r="S49" s="43"/>
    </row>
    <row r="50" spans="1:19" s="38" customFormat="1">
      <c r="A50" s="181" t="s">
        <v>108</v>
      </c>
      <c r="B50" s="157"/>
      <c r="C50" s="134"/>
      <c r="D50" s="134"/>
      <c r="E50" s="175"/>
      <c r="F50" s="134"/>
      <c r="G50" s="175"/>
      <c r="H50" s="175"/>
      <c r="I50" s="182"/>
      <c r="J50" s="6"/>
      <c r="K50" s="6"/>
      <c r="L50" s="6"/>
      <c r="M50" s="6"/>
      <c r="N50" s="174"/>
      <c r="O50" s="41"/>
      <c r="P50" s="41"/>
      <c r="Q50" s="42"/>
      <c r="R50" s="43"/>
      <c r="S50" s="43"/>
    </row>
    <row r="51" spans="1:19" s="38" customFormat="1" ht="25.5">
      <c r="A51" s="171" t="s">
        <v>95</v>
      </c>
      <c r="B51" s="172" t="s">
        <v>96</v>
      </c>
      <c r="C51" s="169" t="s">
        <v>109</v>
      </c>
      <c r="D51" s="169" t="s">
        <v>98</v>
      </c>
      <c r="E51" s="169" t="s">
        <v>99</v>
      </c>
      <c r="F51" s="169" t="s">
        <v>110</v>
      </c>
      <c r="G51" s="169" t="s">
        <v>101</v>
      </c>
      <c r="H51" s="169" t="s">
        <v>102</v>
      </c>
      <c r="I51" s="169" t="s">
        <v>64</v>
      </c>
      <c r="J51" s="173" t="s">
        <v>56</v>
      </c>
      <c r="K51" s="173" t="s">
        <v>103</v>
      </c>
      <c r="L51" s="173" t="s">
        <v>104</v>
      </c>
      <c r="M51" s="173" t="s">
        <v>105</v>
      </c>
      <c r="N51" s="174" t="s">
        <v>40</v>
      </c>
      <c r="O51" s="41"/>
      <c r="P51" s="41"/>
      <c r="Q51" s="42"/>
      <c r="R51" s="43"/>
      <c r="S51" s="43"/>
    </row>
    <row r="52" spans="1:19" s="38" customFormat="1">
      <c r="A52" s="156">
        <f>'Year 4'!A52</f>
        <v>0</v>
      </c>
      <c r="B52" s="157">
        <f>'Year 4'!B52</f>
        <v>0</v>
      </c>
      <c r="C52" s="134">
        <f>'Year 4'!C52</f>
        <v>0</v>
      </c>
      <c r="D52" s="134">
        <f>'Year 4'!D52</f>
        <v>0</v>
      </c>
      <c r="E52" s="175">
        <f>'Year 4'!E52</f>
        <v>0</v>
      </c>
      <c r="F52" s="134">
        <f>'Year 4'!F52</f>
        <v>1</v>
      </c>
      <c r="G52" s="175">
        <f>'Year 4'!G52</f>
        <v>0.04</v>
      </c>
      <c r="H52" s="175">
        <f>'Year 4'!H52</f>
        <v>0.02</v>
      </c>
      <c r="I52" s="183">
        <f t="shared" ref="I52:I60" si="16">IF(C52=0,0,IF(C52=2,0,(INDEX($J$107:$J$111,F52))*(K52*2)))</f>
        <v>0</v>
      </c>
      <c r="J52" s="64">
        <f t="shared" ref="J52:J60" si="17">IF(C52=0,0,(IF(C52=1,INDEX($H$107:$H$111,F52),INDEX($I$107:$I$111,F52)))*(1+G52)*((1+H52)^($C$3-1)))</f>
        <v>0</v>
      </c>
      <c r="K52" s="63">
        <f t="shared" ref="K52:K60" si="18">E52*D52</f>
        <v>0</v>
      </c>
      <c r="L52" s="177">
        <f t="shared" ref="L52:L60" si="19">IF($M$106="No",ROUND(J52*(K52/12),0),IF(J52&gt;$M$107,ROUND($M$107*(K52/12),0),ROUND(J52*(K52/12),0)))</f>
        <v>0</v>
      </c>
      <c r="M52" s="177">
        <f t="shared" ref="M52:M60" si="20">IF(ISBLANK(F52),0,ROUND(($D$109/100)*L52,0))</f>
        <v>0</v>
      </c>
      <c r="N52" s="178">
        <f t="shared" ref="N52:N60" si="21">L52+M52</f>
        <v>0</v>
      </c>
      <c r="O52" s="41"/>
      <c r="P52" s="41"/>
      <c r="Q52" s="42"/>
      <c r="R52" s="43"/>
      <c r="S52" s="43"/>
    </row>
    <row r="53" spans="1:19" s="38" customFormat="1">
      <c r="A53" s="156">
        <f>'Year 4'!A53</f>
        <v>0</v>
      </c>
      <c r="B53" s="157">
        <f>'Year 4'!B53</f>
        <v>0</v>
      </c>
      <c r="C53" s="134">
        <f>'Year 4'!C53</f>
        <v>0</v>
      </c>
      <c r="D53" s="134">
        <f>'Year 4'!D53</f>
        <v>0</v>
      </c>
      <c r="E53" s="175">
        <f>'Year 4'!E53</f>
        <v>0</v>
      </c>
      <c r="F53" s="134">
        <f>'Year 4'!F53</f>
        <v>1</v>
      </c>
      <c r="G53" s="175">
        <f>'Year 4'!G53</f>
        <v>0.04</v>
      </c>
      <c r="H53" s="175">
        <f>'Year 4'!H53</f>
        <v>0.02</v>
      </c>
      <c r="I53" s="183">
        <f t="shared" si="16"/>
        <v>0</v>
      </c>
      <c r="J53" s="64">
        <f t="shared" si="17"/>
        <v>0</v>
      </c>
      <c r="K53" s="63">
        <f t="shared" si="18"/>
        <v>0</v>
      </c>
      <c r="L53" s="177">
        <f t="shared" si="19"/>
        <v>0</v>
      </c>
      <c r="M53" s="177">
        <f t="shared" si="20"/>
        <v>0</v>
      </c>
      <c r="N53" s="178">
        <f t="shared" si="21"/>
        <v>0</v>
      </c>
      <c r="O53" s="41"/>
      <c r="P53" s="41"/>
      <c r="Q53" s="42"/>
      <c r="R53" s="43"/>
      <c r="S53" s="43"/>
    </row>
    <row r="54" spans="1:19" s="38" customFormat="1">
      <c r="A54" s="156">
        <f>'Year 4'!A54</f>
        <v>0</v>
      </c>
      <c r="B54" s="157">
        <f>'Year 4'!B54</f>
        <v>0</v>
      </c>
      <c r="C54" s="134">
        <f>'Year 4'!C54</f>
        <v>0</v>
      </c>
      <c r="D54" s="134">
        <f>'Year 4'!D54</f>
        <v>0</v>
      </c>
      <c r="E54" s="175">
        <f>'Year 4'!E54</f>
        <v>0</v>
      </c>
      <c r="F54" s="134">
        <f>'Year 4'!F54</f>
        <v>1</v>
      </c>
      <c r="G54" s="175">
        <f>'Year 4'!G54</f>
        <v>0.04</v>
      </c>
      <c r="H54" s="175">
        <f>'Year 4'!H54</f>
        <v>0.02</v>
      </c>
      <c r="I54" s="183">
        <f t="shared" si="16"/>
        <v>0</v>
      </c>
      <c r="J54" s="64">
        <f t="shared" si="17"/>
        <v>0</v>
      </c>
      <c r="K54" s="63">
        <f t="shared" si="18"/>
        <v>0</v>
      </c>
      <c r="L54" s="177">
        <f t="shared" si="19"/>
        <v>0</v>
      </c>
      <c r="M54" s="177">
        <f t="shared" si="20"/>
        <v>0</v>
      </c>
      <c r="N54" s="178">
        <f t="shared" si="21"/>
        <v>0</v>
      </c>
      <c r="O54" s="41"/>
      <c r="P54" s="41"/>
      <c r="Q54" s="42"/>
      <c r="R54" s="43"/>
      <c r="S54" s="43"/>
    </row>
    <row r="55" spans="1:19" s="38" customFormat="1" hidden="1" outlineLevel="1">
      <c r="A55" s="156">
        <f>'Year 4'!A55</f>
        <v>0</v>
      </c>
      <c r="B55" s="157">
        <f>'Year 4'!B55</f>
        <v>0</v>
      </c>
      <c r="C55" s="134">
        <f>'Year 4'!C55</f>
        <v>0</v>
      </c>
      <c r="D55" s="134">
        <f>'Year 4'!D55</f>
        <v>0</v>
      </c>
      <c r="E55" s="175">
        <f>'Year 4'!E55</f>
        <v>0</v>
      </c>
      <c r="F55" s="134">
        <f>'Year 4'!F55</f>
        <v>1</v>
      </c>
      <c r="G55" s="175">
        <f>'Year 4'!G55</f>
        <v>0.04</v>
      </c>
      <c r="H55" s="175">
        <f>'Year 4'!H55</f>
        <v>0.02</v>
      </c>
      <c r="I55" s="183">
        <f t="shared" si="16"/>
        <v>0</v>
      </c>
      <c r="J55" s="64">
        <f t="shared" si="17"/>
        <v>0</v>
      </c>
      <c r="K55" s="63">
        <f t="shared" si="18"/>
        <v>0</v>
      </c>
      <c r="L55" s="177">
        <f t="shared" si="19"/>
        <v>0</v>
      </c>
      <c r="M55" s="177">
        <f t="shared" si="20"/>
        <v>0</v>
      </c>
      <c r="N55" s="178">
        <f t="shared" si="21"/>
        <v>0</v>
      </c>
      <c r="O55" s="41"/>
      <c r="P55" s="41"/>
      <c r="Q55" s="42"/>
      <c r="R55" s="43"/>
      <c r="S55" s="43"/>
    </row>
    <row r="56" spans="1:19" s="38" customFormat="1" hidden="1" outlineLevel="1">
      <c r="A56" s="156">
        <f>'Year 4'!A56</f>
        <v>0</v>
      </c>
      <c r="B56" s="157">
        <f>'Year 4'!B56</f>
        <v>0</v>
      </c>
      <c r="C56" s="134">
        <f>'Year 4'!C56</f>
        <v>0</v>
      </c>
      <c r="D56" s="134">
        <f>'Year 4'!D56</f>
        <v>0</v>
      </c>
      <c r="E56" s="175">
        <f>'Year 4'!E56</f>
        <v>0</v>
      </c>
      <c r="F56" s="134">
        <f>'Year 4'!F56</f>
        <v>1</v>
      </c>
      <c r="G56" s="175">
        <f>'Year 4'!G56</f>
        <v>0.04</v>
      </c>
      <c r="H56" s="175">
        <f>'Year 4'!H56</f>
        <v>0.02</v>
      </c>
      <c r="I56" s="183">
        <f t="shared" si="16"/>
        <v>0</v>
      </c>
      <c r="J56" s="64">
        <f t="shared" si="17"/>
        <v>0</v>
      </c>
      <c r="K56" s="63">
        <f t="shared" si="18"/>
        <v>0</v>
      </c>
      <c r="L56" s="177">
        <f t="shared" si="19"/>
        <v>0</v>
      </c>
      <c r="M56" s="177">
        <f t="shared" si="20"/>
        <v>0</v>
      </c>
      <c r="N56" s="178">
        <f t="shared" si="21"/>
        <v>0</v>
      </c>
      <c r="O56" s="41"/>
      <c r="P56" s="41"/>
      <c r="Q56" s="42"/>
      <c r="R56" s="43"/>
      <c r="S56" s="43"/>
    </row>
    <row r="57" spans="1:19" s="38" customFormat="1" hidden="1" outlineLevel="1">
      <c r="A57" s="156">
        <f>'Year 4'!A57</f>
        <v>0</v>
      </c>
      <c r="B57" s="157">
        <f>'Year 4'!B57</f>
        <v>0</v>
      </c>
      <c r="C57" s="134">
        <f>'Year 4'!C57</f>
        <v>0</v>
      </c>
      <c r="D57" s="134">
        <f>'Year 4'!D57</f>
        <v>0</v>
      </c>
      <c r="E57" s="175">
        <f>'Year 4'!E57</f>
        <v>0</v>
      </c>
      <c r="F57" s="134">
        <f>'Year 4'!F57</f>
        <v>1</v>
      </c>
      <c r="G57" s="175">
        <f>'Year 4'!G57</f>
        <v>0.04</v>
      </c>
      <c r="H57" s="175">
        <f>'Year 4'!H57</f>
        <v>0.02</v>
      </c>
      <c r="I57" s="183">
        <f t="shared" si="16"/>
        <v>0</v>
      </c>
      <c r="J57" s="64">
        <f t="shared" si="17"/>
        <v>0</v>
      </c>
      <c r="K57" s="63">
        <f t="shared" si="18"/>
        <v>0</v>
      </c>
      <c r="L57" s="177">
        <f t="shared" si="19"/>
        <v>0</v>
      </c>
      <c r="M57" s="177">
        <f t="shared" si="20"/>
        <v>0</v>
      </c>
      <c r="N57" s="178">
        <f t="shared" si="21"/>
        <v>0</v>
      </c>
      <c r="O57" s="41"/>
      <c r="P57" s="41"/>
      <c r="Q57" s="42"/>
      <c r="R57" s="43"/>
      <c r="S57" s="43"/>
    </row>
    <row r="58" spans="1:19" s="38" customFormat="1" hidden="1" outlineLevel="1">
      <c r="A58" s="156">
        <f>'Year 4'!A58</f>
        <v>0</v>
      </c>
      <c r="B58" s="157">
        <f>'Year 4'!B58</f>
        <v>0</v>
      </c>
      <c r="C58" s="134">
        <f>'Year 4'!C58</f>
        <v>0</v>
      </c>
      <c r="D58" s="134">
        <f>'Year 4'!D58</f>
        <v>0</v>
      </c>
      <c r="E58" s="175">
        <f>'Year 4'!E58</f>
        <v>0</v>
      </c>
      <c r="F58" s="134">
        <f>'Year 4'!F58</f>
        <v>1</v>
      </c>
      <c r="G58" s="175">
        <f>'Year 4'!G58</f>
        <v>0.04</v>
      </c>
      <c r="H58" s="175">
        <f>'Year 4'!H58</f>
        <v>0.02</v>
      </c>
      <c r="I58" s="183">
        <f t="shared" si="16"/>
        <v>0</v>
      </c>
      <c r="J58" s="64">
        <f t="shared" si="17"/>
        <v>0</v>
      </c>
      <c r="K58" s="63">
        <f t="shared" si="18"/>
        <v>0</v>
      </c>
      <c r="L58" s="177">
        <f t="shared" si="19"/>
        <v>0</v>
      </c>
      <c r="M58" s="177">
        <f t="shared" si="20"/>
        <v>0</v>
      </c>
      <c r="N58" s="178">
        <f t="shared" si="21"/>
        <v>0</v>
      </c>
      <c r="O58" s="41"/>
      <c r="P58" s="41"/>
      <c r="Q58" s="42"/>
      <c r="R58" s="43"/>
      <c r="S58" s="43"/>
    </row>
    <row r="59" spans="1:19" s="38" customFormat="1" hidden="1" outlineLevel="1">
      <c r="A59" s="156">
        <f>'Year 4'!A59</f>
        <v>0</v>
      </c>
      <c r="B59" s="157">
        <f>'Year 4'!B59</f>
        <v>0</v>
      </c>
      <c r="C59" s="134">
        <f>'Year 4'!C59</f>
        <v>0</v>
      </c>
      <c r="D59" s="134">
        <f>'Year 4'!D59</f>
        <v>0</v>
      </c>
      <c r="E59" s="175">
        <f>'Year 4'!E59</f>
        <v>0</v>
      </c>
      <c r="F59" s="134">
        <f>'Year 4'!F59</f>
        <v>1</v>
      </c>
      <c r="G59" s="175">
        <f>'Year 4'!G59</f>
        <v>0.04</v>
      </c>
      <c r="H59" s="175">
        <f>'Year 4'!H59</f>
        <v>0.02</v>
      </c>
      <c r="I59" s="183">
        <f t="shared" si="16"/>
        <v>0</v>
      </c>
      <c r="J59" s="64">
        <f t="shared" si="17"/>
        <v>0</v>
      </c>
      <c r="K59" s="63">
        <f t="shared" si="18"/>
        <v>0</v>
      </c>
      <c r="L59" s="177">
        <f t="shared" si="19"/>
        <v>0</v>
      </c>
      <c r="M59" s="177">
        <f t="shared" si="20"/>
        <v>0</v>
      </c>
      <c r="N59" s="178">
        <f t="shared" si="21"/>
        <v>0</v>
      </c>
      <c r="O59" s="41"/>
      <c r="P59" s="41"/>
      <c r="Q59" s="42"/>
      <c r="R59" s="43"/>
      <c r="S59" s="43"/>
    </row>
    <row r="60" spans="1:19" s="38" customFormat="1" hidden="1" outlineLevel="1">
      <c r="A60" s="156">
        <f>'Year 4'!A60</f>
        <v>0</v>
      </c>
      <c r="B60" s="157">
        <f>'Year 4'!B60</f>
        <v>0</v>
      </c>
      <c r="C60" s="134">
        <f>'Year 4'!C60</f>
        <v>0</v>
      </c>
      <c r="D60" s="134">
        <f>'Year 4'!D60</f>
        <v>0</v>
      </c>
      <c r="E60" s="175">
        <f>'Year 4'!E60</f>
        <v>0</v>
      </c>
      <c r="F60" s="134">
        <f>'Year 4'!F60</f>
        <v>1</v>
      </c>
      <c r="G60" s="175">
        <f>'Year 4'!G60</f>
        <v>0.04</v>
      </c>
      <c r="H60" s="175">
        <f>'Year 4'!H60</f>
        <v>0.02</v>
      </c>
      <c r="I60" s="183">
        <f t="shared" si="16"/>
        <v>0</v>
      </c>
      <c r="J60" s="64">
        <f t="shared" si="17"/>
        <v>0</v>
      </c>
      <c r="K60" s="63">
        <f t="shared" si="18"/>
        <v>0</v>
      </c>
      <c r="L60" s="177">
        <f t="shared" si="19"/>
        <v>0</v>
      </c>
      <c r="M60" s="177">
        <f t="shared" si="20"/>
        <v>0</v>
      </c>
      <c r="N60" s="178">
        <f t="shared" si="21"/>
        <v>0</v>
      </c>
      <c r="O60" s="41"/>
      <c r="P60" s="41"/>
      <c r="Q60" s="42"/>
      <c r="R60" s="43"/>
      <c r="S60" s="43"/>
    </row>
    <row r="61" spans="1:19" s="38" customFormat="1" collapsed="1">
      <c r="A61" s="181"/>
      <c r="B61" s="46"/>
      <c r="C61" s="46"/>
      <c r="D61" s="46"/>
      <c r="E61" s="47"/>
      <c r="F61" s="46"/>
      <c r="G61" s="47"/>
      <c r="H61" s="9" t="s">
        <v>106</v>
      </c>
      <c r="I61" s="32">
        <f t="shared" ref="I61:N61" si="22">SUM(I52:I60)</f>
        <v>0</v>
      </c>
      <c r="J61" s="32">
        <f t="shared" si="22"/>
        <v>0</v>
      </c>
      <c r="K61" s="32">
        <f t="shared" si="22"/>
        <v>0</v>
      </c>
      <c r="L61" s="32">
        <f t="shared" si="22"/>
        <v>0</v>
      </c>
      <c r="M61" s="32">
        <f t="shared" si="22"/>
        <v>0</v>
      </c>
      <c r="N61" s="180">
        <f t="shared" si="22"/>
        <v>0</v>
      </c>
      <c r="O61" s="41"/>
      <c r="P61" s="41"/>
      <c r="Q61" s="42"/>
      <c r="R61" s="43"/>
      <c r="S61" s="43"/>
    </row>
    <row r="62" spans="1:19" s="38" customFormat="1">
      <c r="A62" s="181" t="s">
        <v>111</v>
      </c>
      <c r="B62" s="134"/>
      <c r="C62" s="134"/>
      <c r="D62" s="134"/>
      <c r="E62" s="175"/>
      <c r="F62" s="134"/>
      <c r="G62" s="175"/>
      <c r="H62" s="175"/>
      <c r="I62" s="182"/>
      <c r="J62" s="6"/>
      <c r="K62" s="6"/>
      <c r="L62" s="6"/>
      <c r="M62" s="6"/>
      <c r="N62" s="174"/>
      <c r="O62" s="41"/>
      <c r="P62" s="41"/>
      <c r="Q62" s="42"/>
      <c r="R62" s="43"/>
      <c r="S62" s="43"/>
    </row>
    <row r="63" spans="1:19" s="38" customFormat="1">
      <c r="A63" s="171"/>
      <c r="B63" s="172"/>
      <c r="C63" s="169"/>
      <c r="D63" s="169"/>
      <c r="E63" s="169"/>
      <c r="F63" s="169"/>
      <c r="G63" s="169"/>
      <c r="H63" s="169"/>
      <c r="I63" s="169"/>
      <c r="J63" s="173"/>
      <c r="K63" s="173"/>
      <c r="L63" s="173"/>
      <c r="M63" s="173"/>
      <c r="N63" s="174"/>
      <c r="O63" s="41"/>
      <c r="P63" s="41"/>
      <c r="Q63" s="42"/>
      <c r="R63" s="43"/>
      <c r="S63" s="43"/>
    </row>
    <row r="64" spans="1:19" s="38" customFormat="1">
      <c r="A64" s="156">
        <f>'Year 4'!A64</f>
        <v>0</v>
      </c>
      <c r="B64" s="157">
        <f>'Year 4'!B64</f>
        <v>0</v>
      </c>
      <c r="C64" s="162">
        <f>'Year 4'!C64</f>
        <v>0</v>
      </c>
      <c r="D64" s="162">
        <f>'Year 4'!D64</f>
        <v>0</v>
      </c>
      <c r="E64" s="175">
        <f>'Year 4'!E64</f>
        <v>0</v>
      </c>
      <c r="F64" s="134">
        <f>'Year 4'!F64</f>
        <v>3</v>
      </c>
      <c r="G64" s="175">
        <f>'Year 4'!G64</f>
        <v>0.04</v>
      </c>
      <c r="H64" s="175">
        <f>'Year 4'!H64</f>
        <v>0.02</v>
      </c>
      <c r="I64" s="176"/>
      <c r="J64" s="64">
        <f t="shared" ref="J64:J72" si="23">ROUND((C64*12)*(1+G64),0)*((1+H64)^($C$3-1))</f>
        <v>0</v>
      </c>
      <c r="K64" s="63">
        <f t="shared" ref="K64:K72" si="24">E64*D64</f>
        <v>0</v>
      </c>
      <c r="L64" s="177">
        <f t="shared" ref="L64:L72" si="25">IF($M$106="No",ROUND(J64*(K64/12),0),IF(J64&gt;$M$107,ROUND($M$107*(K64/12),0),ROUND(J64*(K64/12),0)))</f>
        <v>0</v>
      </c>
      <c r="M64" s="177">
        <f t="shared" ref="M64:M72" si="26">IF(ISBLANK(F64),0,ROUND(INDEX($D$106:$D$111,F64)*L64/100,0))</f>
        <v>0</v>
      </c>
      <c r="N64" s="178">
        <f t="shared" ref="N64:N72" si="27">L64+M64</f>
        <v>0</v>
      </c>
      <c r="O64" s="41"/>
      <c r="P64" s="41"/>
      <c r="Q64" s="42"/>
      <c r="R64" s="43"/>
      <c r="S64" s="43"/>
    </row>
    <row r="65" spans="1:19" s="38" customFormat="1">
      <c r="A65" s="156">
        <f>'Year 4'!A65</f>
        <v>0</v>
      </c>
      <c r="B65" s="157">
        <f>'Year 4'!B65</f>
        <v>0</v>
      </c>
      <c r="C65" s="162">
        <f>'Year 4'!C65</f>
        <v>0</v>
      </c>
      <c r="D65" s="162">
        <f>'Year 4'!D65</f>
        <v>0</v>
      </c>
      <c r="E65" s="175">
        <f>'Year 4'!E65</f>
        <v>0</v>
      </c>
      <c r="F65" s="134">
        <f>'Year 4'!F65</f>
        <v>3</v>
      </c>
      <c r="G65" s="175">
        <f>'Year 4'!G65</f>
        <v>0.04</v>
      </c>
      <c r="H65" s="175">
        <f>'Year 4'!H65</f>
        <v>0.02</v>
      </c>
      <c r="I65" s="176"/>
      <c r="J65" s="64">
        <f t="shared" si="23"/>
        <v>0</v>
      </c>
      <c r="K65" s="63">
        <f t="shared" si="24"/>
        <v>0</v>
      </c>
      <c r="L65" s="177">
        <f t="shared" si="25"/>
        <v>0</v>
      </c>
      <c r="M65" s="177">
        <f t="shared" si="26"/>
        <v>0</v>
      </c>
      <c r="N65" s="178">
        <f t="shared" si="27"/>
        <v>0</v>
      </c>
      <c r="O65" s="41"/>
      <c r="P65" s="41"/>
      <c r="Q65" s="42"/>
      <c r="R65" s="43"/>
      <c r="S65" s="43"/>
    </row>
    <row r="66" spans="1:19" s="38" customFormat="1">
      <c r="A66" s="156">
        <f>'Year 4'!A66</f>
        <v>0</v>
      </c>
      <c r="B66" s="157">
        <f>'Year 4'!B66</f>
        <v>0</v>
      </c>
      <c r="C66" s="162">
        <f>'Year 4'!C66</f>
        <v>0</v>
      </c>
      <c r="D66" s="162">
        <f>'Year 4'!D66</f>
        <v>0</v>
      </c>
      <c r="E66" s="175">
        <f>'Year 4'!E66</f>
        <v>0</v>
      </c>
      <c r="F66" s="134">
        <f>'Year 4'!F66</f>
        <v>3</v>
      </c>
      <c r="G66" s="175">
        <f>'Year 4'!G66</f>
        <v>0.04</v>
      </c>
      <c r="H66" s="175">
        <f>'Year 4'!H66</f>
        <v>0.02</v>
      </c>
      <c r="I66" s="176"/>
      <c r="J66" s="64">
        <f t="shared" si="23"/>
        <v>0</v>
      </c>
      <c r="K66" s="63">
        <f t="shared" si="24"/>
        <v>0</v>
      </c>
      <c r="L66" s="177">
        <f t="shared" si="25"/>
        <v>0</v>
      </c>
      <c r="M66" s="177">
        <f t="shared" si="26"/>
        <v>0</v>
      </c>
      <c r="N66" s="178">
        <f t="shared" si="27"/>
        <v>0</v>
      </c>
      <c r="O66" s="41"/>
      <c r="P66" s="41"/>
      <c r="Q66" s="42"/>
      <c r="R66" s="43"/>
      <c r="S66" s="43"/>
    </row>
    <row r="67" spans="1:19" s="38" customFormat="1" hidden="1" outlineLevel="1">
      <c r="A67" s="156">
        <f>'Year 4'!A67</f>
        <v>0</v>
      </c>
      <c r="B67" s="157">
        <f>'Year 4'!B67</f>
        <v>0</v>
      </c>
      <c r="C67" s="162">
        <f>'Year 4'!C67</f>
        <v>0</v>
      </c>
      <c r="D67" s="162">
        <f>'Year 4'!D67</f>
        <v>0</v>
      </c>
      <c r="E67" s="175">
        <f>'Year 4'!E67</f>
        <v>0</v>
      </c>
      <c r="F67" s="134">
        <f>'Year 4'!F67</f>
        <v>3</v>
      </c>
      <c r="G67" s="175">
        <f>'Year 4'!G67</f>
        <v>0.04</v>
      </c>
      <c r="H67" s="175">
        <f>'Year 4'!H67</f>
        <v>0.02</v>
      </c>
      <c r="I67" s="176"/>
      <c r="J67" s="64">
        <f t="shared" si="23"/>
        <v>0</v>
      </c>
      <c r="K67" s="63">
        <f t="shared" si="24"/>
        <v>0</v>
      </c>
      <c r="L67" s="177">
        <f t="shared" si="25"/>
        <v>0</v>
      </c>
      <c r="M67" s="177">
        <f t="shared" si="26"/>
        <v>0</v>
      </c>
      <c r="N67" s="178">
        <f t="shared" si="27"/>
        <v>0</v>
      </c>
      <c r="O67" s="41"/>
      <c r="P67" s="41"/>
      <c r="Q67" s="42"/>
      <c r="R67" s="43"/>
      <c r="S67" s="43"/>
    </row>
    <row r="68" spans="1:19" s="38" customFormat="1" hidden="1" outlineLevel="1">
      <c r="A68" s="156">
        <f>'Year 4'!A68</f>
        <v>0</v>
      </c>
      <c r="B68" s="157">
        <f>'Year 4'!B68</f>
        <v>0</v>
      </c>
      <c r="C68" s="162">
        <f>'Year 4'!C68</f>
        <v>0</v>
      </c>
      <c r="D68" s="162">
        <f>'Year 4'!D68</f>
        <v>0</v>
      </c>
      <c r="E68" s="175">
        <f>'Year 4'!E68</f>
        <v>0</v>
      </c>
      <c r="F68" s="134">
        <f>'Year 4'!F68</f>
        <v>3</v>
      </c>
      <c r="G68" s="175">
        <f>'Year 4'!G68</f>
        <v>0.04</v>
      </c>
      <c r="H68" s="175">
        <f>'Year 4'!H68</f>
        <v>0.02</v>
      </c>
      <c r="I68" s="176"/>
      <c r="J68" s="64">
        <f t="shared" si="23"/>
        <v>0</v>
      </c>
      <c r="K68" s="63">
        <f t="shared" si="24"/>
        <v>0</v>
      </c>
      <c r="L68" s="177">
        <f t="shared" si="25"/>
        <v>0</v>
      </c>
      <c r="M68" s="177">
        <f t="shared" si="26"/>
        <v>0</v>
      </c>
      <c r="N68" s="178">
        <f t="shared" si="27"/>
        <v>0</v>
      </c>
      <c r="O68" s="41"/>
      <c r="P68" s="41"/>
      <c r="Q68" s="42"/>
      <c r="R68" s="43"/>
      <c r="S68" s="43"/>
    </row>
    <row r="69" spans="1:19" s="38" customFormat="1" hidden="1" outlineLevel="1">
      <c r="A69" s="156">
        <f>'Year 4'!A69</f>
        <v>0</v>
      </c>
      <c r="B69" s="157">
        <f>'Year 4'!B69</f>
        <v>0</v>
      </c>
      <c r="C69" s="162">
        <f>'Year 4'!C69</f>
        <v>0</v>
      </c>
      <c r="D69" s="162">
        <f>'Year 4'!D69</f>
        <v>0</v>
      </c>
      <c r="E69" s="175">
        <f>'Year 4'!E69</f>
        <v>0</v>
      </c>
      <c r="F69" s="134">
        <f>'Year 4'!F69</f>
        <v>3</v>
      </c>
      <c r="G69" s="175">
        <f>'Year 4'!G69</f>
        <v>0.04</v>
      </c>
      <c r="H69" s="175">
        <f>'Year 4'!H69</f>
        <v>0.02</v>
      </c>
      <c r="I69" s="176"/>
      <c r="J69" s="64">
        <f t="shared" si="23"/>
        <v>0</v>
      </c>
      <c r="K69" s="63">
        <f t="shared" si="24"/>
        <v>0</v>
      </c>
      <c r="L69" s="177">
        <f t="shared" si="25"/>
        <v>0</v>
      </c>
      <c r="M69" s="177">
        <f t="shared" si="26"/>
        <v>0</v>
      </c>
      <c r="N69" s="178">
        <f t="shared" si="27"/>
        <v>0</v>
      </c>
      <c r="O69" s="41"/>
      <c r="P69" s="41"/>
      <c r="Q69" s="42"/>
      <c r="R69" s="43"/>
      <c r="S69" s="43"/>
    </row>
    <row r="70" spans="1:19" s="38" customFormat="1" hidden="1" outlineLevel="1">
      <c r="A70" s="156">
        <f>'Year 4'!A70</f>
        <v>0</v>
      </c>
      <c r="B70" s="157">
        <f>'Year 4'!B70</f>
        <v>0</v>
      </c>
      <c r="C70" s="162">
        <f>'Year 4'!C70</f>
        <v>0</v>
      </c>
      <c r="D70" s="162">
        <f>'Year 4'!D70</f>
        <v>0</v>
      </c>
      <c r="E70" s="175">
        <f>'Year 4'!E70</f>
        <v>0</v>
      </c>
      <c r="F70" s="134">
        <f>'Year 4'!F70</f>
        <v>3</v>
      </c>
      <c r="G70" s="175">
        <f>'Year 4'!G70</f>
        <v>0.04</v>
      </c>
      <c r="H70" s="175">
        <f>'Year 4'!H70</f>
        <v>0.02</v>
      </c>
      <c r="I70" s="176"/>
      <c r="J70" s="64">
        <f t="shared" si="23"/>
        <v>0</v>
      </c>
      <c r="K70" s="63">
        <f t="shared" si="24"/>
        <v>0</v>
      </c>
      <c r="L70" s="177">
        <f t="shared" si="25"/>
        <v>0</v>
      </c>
      <c r="M70" s="177">
        <f t="shared" si="26"/>
        <v>0</v>
      </c>
      <c r="N70" s="178">
        <f t="shared" si="27"/>
        <v>0</v>
      </c>
      <c r="O70" s="41"/>
      <c r="P70" s="41"/>
      <c r="Q70" s="42"/>
      <c r="R70" s="43"/>
      <c r="S70" s="43"/>
    </row>
    <row r="71" spans="1:19" s="38" customFormat="1" hidden="1" outlineLevel="1">
      <c r="A71" s="156">
        <f>'Year 4'!A71</f>
        <v>0</v>
      </c>
      <c r="B71" s="157">
        <f>'Year 4'!B71</f>
        <v>0</v>
      </c>
      <c r="C71" s="162">
        <f>'Year 4'!C71</f>
        <v>0</v>
      </c>
      <c r="D71" s="162">
        <f>'Year 4'!D71</f>
        <v>0</v>
      </c>
      <c r="E71" s="175">
        <f>'Year 4'!E71</f>
        <v>0</v>
      </c>
      <c r="F71" s="134">
        <f>'Year 4'!F71</f>
        <v>3</v>
      </c>
      <c r="G71" s="175">
        <f>'Year 4'!G71</f>
        <v>0.04</v>
      </c>
      <c r="H71" s="175">
        <f>'Year 4'!H71</f>
        <v>0.02</v>
      </c>
      <c r="I71" s="176"/>
      <c r="J71" s="64">
        <f t="shared" si="23"/>
        <v>0</v>
      </c>
      <c r="K71" s="63">
        <f t="shared" si="24"/>
        <v>0</v>
      </c>
      <c r="L71" s="177">
        <f t="shared" si="25"/>
        <v>0</v>
      </c>
      <c r="M71" s="177">
        <f t="shared" si="26"/>
        <v>0</v>
      </c>
      <c r="N71" s="178">
        <f t="shared" si="27"/>
        <v>0</v>
      </c>
      <c r="O71" s="41"/>
      <c r="P71" s="41"/>
      <c r="Q71" s="42"/>
      <c r="R71" s="43"/>
      <c r="S71" s="43"/>
    </row>
    <row r="72" spans="1:19" s="38" customFormat="1" hidden="1" outlineLevel="1">
      <c r="A72" s="156">
        <f>'Year 4'!A72</f>
        <v>0</v>
      </c>
      <c r="B72" s="157">
        <f>'Year 4'!B72</f>
        <v>0</v>
      </c>
      <c r="C72" s="162">
        <f>'Year 4'!C72</f>
        <v>0</v>
      </c>
      <c r="D72" s="162">
        <f>'Year 4'!D72</f>
        <v>0</v>
      </c>
      <c r="E72" s="175">
        <f>'Year 4'!E72</f>
        <v>0</v>
      </c>
      <c r="F72" s="134">
        <f>'Year 4'!F72</f>
        <v>3</v>
      </c>
      <c r="G72" s="175">
        <f>'Year 4'!G72</f>
        <v>0.04</v>
      </c>
      <c r="H72" s="175">
        <f>'Year 4'!H72</f>
        <v>0.02</v>
      </c>
      <c r="I72" s="176"/>
      <c r="J72" s="64">
        <f t="shared" si="23"/>
        <v>0</v>
      </c>
      <c r="K72" s="63">
        <f t="shared" si="24"/>
        <v>0</v>
      </c>
      <c r="L72" s="177">
        <f t="shared" si="25"/>
        <v>0</v>
      </c>
      <c r="M72" s="177">
        <f t="shared" si="26"/>
        <v>0</v>
      </c>
      <c r="N72" s="178">
        <f t="shared" si="27"/>
        <v>0</v>
      </c>
      <c r="O72" s="41"/>
      <c r="P72" s="41"/>
      <c r="Q72" s="42"/>
      <c r="R72" s="43"/>
      <c r="S72" s="43"/>
    </row>
    <row r="73" spans="1:19" s="38" customFormat="1" collapsed="1">
      <c r="A73" s="181"/>
      <c r="B73" s="46"/>
      <c r="C73" s="46"/>
      <c r="D73" s="46"/>
      <c r="E73" s="47"/>
      <c r="F73" s="46"/>
      <c r="G73" s="47"/>
      <c r="H73" s="47"/>
      <c r="I73" s="8"/>
      <c r="J73" s="2" t="s">
        <v>106</v>
      </c>
      <c r="K73" s="2">
        <f>SUM(K64:K72)</f>
        <v>0</v>
      </c>
      <c r="L73" s="2">
        <f>SUM(L64:L72)</f>
        <v>0</v>
      </c>
      <c r="M73" s="2">
        <f>SUM(M64:M72)</f>
        <v>0</v>
      </c>
      <c r="N73" s="180">
        <f>SUM(N64:N72)</f>
        <v>0</v>
      </c>
      <c r="O73" s="41"/>
      <c r="P73" s="41"/>
      <c r="Q73" s="42"/>
      <c r="R73" s="43"/>
      <c r="S73" s="43"/>
    </row>
    <row r="74" spans="1:19" s="38" customFormat="1">
      <c r="A74" s="181" t="s">
        <v>264</v>
      </c>
      <c r="B74" s="134"/>
      <c r="C74" s="134"/>
      <c r="D74" s="134"/>
      <c r="E74" s="175"/>
      <c r="F74" s="134"/>
      <c r="G74" s="175"/>
      <c r="H74" s="175"/>
      <c r="I74" s="182"/>
      <c r="J74" s="6"/>
      <c r="K74" s="6"/>
      <c r="L74" s="6"/>
      <c r="M74" s="6"/>
      <c r="N74" s="174"/>
      <c r="O74" s="41"/>
      <c r="P74" s="41"/>
      <c r="Q74" s="42"/>
      <c r="R74" s="43"/>
      <c r="S74" s="43"/>
    </row>
    <row r="75" spans="1:19" s="38" customFormat="1">
      <c r="A75" s="171"/>
      <c r="B75" s="172"/>
      <c r="C75" s="169"/>
      <c r="D75" s="169"/>
      <c r="E75" s="169"/>
      <c r="F75" s="169"/>
      <c r="G75" s="169"/>
      <c r="H75" s="169"/>
      <c r="I75" s="169"/>
      <c r="J75" s="173"/>
      <c r="K75" s="173"/>
      <c r="L75" s="173"/>
      <c r="M75" s="173"/>
      <c r="N75" s="174"/>
      <c r="O75" s="41"/>
      <c r="P75" s="41"/>
      <c r="Q75" s="42"/>
      <c r="R75" s="43"/>
      <c r="S75" s="43"/>
    </row>
    <row r="76" spans="1:19" s="38" customFormat="1">
      <c r="A76" s="156">
        <f>'Year 4'!A76</f>
        <v>0</v>
      </c>
      <c r="B76" s="157">
        <f>'Year 4'!B76</f>
        <v>0</v>
      </c>
      <c r="C76" s="162">
        <f>'Year 4'!C76</f>
        <v>0</v>
      </c>
      <c r="D76" s="162">
        <f>'Year 4'!D76</f>
        <v>0</v>
      </c>
      <c r="E76" s="175">
        <f>'Year 4'!E76</f>
        <v>0</v>
      </c>
      <c r="F76" s="134">
        <f>'Year 4'!F76</f>
        <v>2</v>
      </c>
      <c r="G76" s="175">
        <f>'Year 4'!G76</f>
        <v>0.04</v>
      </c>
      <c r="H76" s="175">
        <f>'Year 4'!H76</f>
        <v>0.02</v>
      </c>
      <c r="I76" s="176"/>
      <c r="J76" s="64">
        <f t="shared" ref="J76:J84" si="28">ROUND((C76*12)*(1+G76),0)*((1+H76)^($C$3-1))</f>
        <v>0</v>
      </c>
      <c r="K76" s="63">
        <f t="shared" ref="K76:K84" si="29">E76*D76</f>
        <v>0</v>
      </c>
      <c r="L76" s="177">
        <f t="shared" ref="L76:L84" si="30">IF($M$106="No",ROUND(J76*(K76/12),0),IF(J76&gt;$M$107,ROUND($M$107*(K76/12),0),ROUND(J76*(K76/12),0)))</f>
        <v>0</v>
      </c>
      <c r="M76" s="177">
        <f t="shared" ref="M76:M84" si="31">IF(ISBLANK(F76),0,ROUND(INDEX($D$106:$D$111,F76)*L76/100,0))</f>
        <v>0</v>
      </c>
      <c r="N76" s="178">
        <f t="shared" ref="N76:N84" si="32">L76+M76</f>
        <v>0</v>
      </c>
      <c r="O76" s="41"/>
      <c r="P76" s="41"/>
      <c r="Q76" s="42"/>
      <c r="R76" s="43"/>
      <c r="S76" s="43"/>
    </row>
    <row r="77" spans="1:19" s="38" customFormat="1">
      <c r="A77" s="156">
        <f>'Year 4'!A77</f>
        <v>0</v>
      </c>
      <c r="B77" s="157">
        <f>'Year 4'!B77</f>
        <v>0</v>
      </c>
      <c r="C77" s="162">
        <f>'Year 4'!C77</f>
        <v>0</v>
      </c>
      <c r="D77" s="162">
        <f>'Year 4'!D77</f>
        <v>0</v>
      </c>
      <c r="E77" s="175">
        <f>'Year 4'!E77</f>
        <v>0</v>
      </c>
      <c r="F77" s="134">
        <f>'Year 4'!F77</f>
        <v>2</v>
      </c>
      <c r="G77" s="175">
        <f>'Year 4'!G77</f>
        <v>0.04</v>
      </c>
      <c r="H77" s="175">
        <f>'Year 4'!H77</f>
        <v>0.02</v>
      </c>
      <c r="I77" s="176"/>
      <c r="J77" s="64">
        <f t="shared" si="28"/>
        <v>0</v>
      </c>
      <c r="K77" s="63">
        <f t="shared" si="29"/>
        <v>0</v>
      </c>
      <c r="L77" s="177">
        <f t="shared" si="30"/>
        <v>0</v>
      </c>
      <c r="M77" s="177">
        <f t="shared" si="31"/>
        <v>0</v>
      </c>
      <c r="N77" s="178">
        <f t="shared" si="32"/>
        <v>0</v>
      </c>
      <c r="O77" s="41"/>
      <c r="P77" s="41"/>
      <c r="Q77" s="42"/>
      <c r="R77" s="43"/>
      <c r="S77" s="43"/>
    </row>
    <row r="78" spans="1:19" s="38" customFormat="1">
      <c r="A78" s="156">
        <f>'Year 4'!A78</f>
        <v>0</v>
      </c>
      <c r="B78" s="157">
        <f>'Year 4'!B78</f>
        <v>0</v>
      </c>
      <c r="C78" s="162">
        <f>'Year 4'!C78</f>
        <v>0</v>
      </c>
      <c r="D78" s="162">
        <f>'Year 4'!D78</f>
        <v>0</v>
      </c>
      <c r="E78" s="175">
        <f>'Year 4'!E78</f>
        <v>0</v>
      </c>
      <c r="F78" s="134">
        <f>'Year 4'!F78</f>
        <v>2</v>
      </c>
      <c r="G78" s="175">
        <f>'Year 4'!G78</f>
        <v>0.04</v>
      </c>
      <c r="H78" s="175">
        <f>'Year 4'!H78</f>
        <v>0.02</v>
      </c>
      <c r="I78" s="176"/>
      <c r="J78" s="64">
        <f t="shared" si="28"/>
        <v>0</v>
      </c>
      <c r="K78" s="63">
        <f t="shared" si="29"/>
        <v>0</v>
      </c>
      <c r="L78" s="177">
        <f t="shared" si="30"/>
        <v>0</v>
      </c>
      <c r="M78" s="177">
        <f t="shared" si="31"/>
        <v>0</v>
      </c>
      <c r="N78" s="178">
        <f t="shared" si="32"/>
        <v>0</v>
      </c>
      <c r="O78" s="41"/>
      <c r="P78" s="41"/>
      <c r="Q78" s="42"/>
      <c r="R78" s="43"/>
      <c r="S78" s="43"/>
    </row>
    <row r="79" spans="1:19" s="38" customFormat="1" hidden="1" outlineLevel="1">
      <c r="A79" s="156">
        <f>'Year 4'!A79</f>
        <v>0</v>
      </c>
      <c r="B79" s="157">
        <f>'Year 4'!B79</f>
        <v>0</v>
      </c>
      <c r="C79" s="162">
        <f>'Year 4'!C79</f>
        <v>0</v>
      </c>
      <c r="D79" s="162">
        <f>'Year 4'!D79</f>
        <v>0</v>
      </c>
      <c r="E79" s="175">
        <f>'Year 4'!E79</f>
        <v>0</v>
      </c>
      <c r="F79" s="134">
        <f>'Year 4'!F79</f>
        <v>2</v>
      </c>
      <c r="G79" s="175">
        <f>'Year 4'!G79</f>
        <v>0.04</v>
      </c>
      <c r="H79" s="175">
        <f>'Year 4'!H79</f>
        <v>0.02</v>
      </c>
      <c r="I79" s="176"/>
      <c r="J79" s="64">
        <f t="shared" si="28"/>
        <v>0</v>
      </c>
      <c r="K79" s="63">
        <f t="shared" si="29"/>
        <v>0</v>
      </c>
      <c r="L79" s="177">
        <f t="shared" si="30"/>
        <v>0</v>
      </c>
      <c r="M79" s="177">
        <f t="shared" si="31"/>
        <v>0</v>
      </c>
      <c r="N79" s="178">
        <f t="shared" si="32"/>
        <v>0</v>
      </c>
      <c r="O79" s="41"/>
      <c r="P79" s="41"/>
      <c r="Q79" s="42"/>
      <c r="R79" s="43"/>
      <c r="S79" s="43"/>
    </row>
    <row r="80" spans="1:19" s="38" customFormat="1" hidden="1" outlineLevel="1">
      <c r="A80" s="156">
        <f>'Year 4'!A80</f>
        <v>0</v>
      </c>
      <c r="B80" s="157">
        <f>'Year 4'!B80</f>
        <v>0</v>
      </c>
      <c r="C80" s="162">
        <f>'Year 4'!C80</f>
        <v>0</v>
      </c>
      <c r="D80" s="162">
        <f>'Year 4'!D80</f>
        <v>0</v>
      </c>
      <c r="E80" s="175">
        <f>'Year 4'!E80</f>
        <v>0</v>
      </c>
      <c r="F80" s="134">
        <f>'Year 4'!F80</f>
        <v>2</v>
      </c>
      <c r="G80" s="175">
        <f>'Year 4'!G80</f>
        <v>0.04</v>
      </c>
      <c r="H80" s="175">
        <f>'Year 4'!H80</f>
        <v>0.02</v>
      </c>
      <c r="I80" s="176"/>
      <c r="J80" s="64">
        <f t="shared" si="28"/>
        <v>0</v>
      </c>
      <c r="K80" s="63">
        <f t="shared" si="29"/>
        <v>0</v>
      </c>
      <c r="L80" s="177">
        <f t="shared" si="30"/>
        <v>0</v>
      </c>
      <c r="M80" s="177">
        <f t="shared" si="31"/>
        <v>0</v>
      </c>
      <c r="N80" s="178">
        <f t="shared" si="32"/>
        <v>0</v>
      </c>
      <c r="O80" s="41"/>
      <c r="P80" s="41"/>
      <c r="Q80" s="42"/>
      <c r="R80" s="43"/>
      <c r="S80" s="43"/>
    </row>
    <row r="81" spans="1:19" s="38" customFormat="1" hidden="1" outlineLevel="1">
      <c r="A81" s="156">
        <f>'Year 4'!A81</f>
        <v>0</v>
      </c>
      <c r="B81" s="157">
        <f>'Year 4'!B81</f>
        <v>0</v>
      </c>
      <c r="C81" s="162">
        <f>'Year 4'!C81</f>
        <v>0</v>
      </c>
      <c r="D81" s="162">
        <f>'Year 4'!D81</f>
        <v>0</v>
      </c>
      <c r="E81" s="175">
        <f>'Year 4'!E81</f>
        <v>0</v>
      </c>
      <c r="F81" s="134">
        <f>'Year 4'!F81</f>
        <v>2</v>
      </c>
      <c r="G81" s="175">
        <f>'Year 4'!G81</f>
        <v>0.04</v>
      </c>
      <c r="H81" s="175">
        <f>'Year 4'!H81</f>
        <v>0.02</v>
      </c>
      <c r="I81" s="176"/>
      <c r="J81" s="64">
        <f t="shared" si="28"/>
        <v>0</v>
      </c>
      <c r="K81" s="63">
        <f t="shared" si="29"/>
        <v>0</v>
      </c>
      <c r="L81" s="177">
        <f t="shared" si="30"/>
        <v>0</v>
      </c>
      <c r="M81" s="177">
        <f t="shared" si="31"/>
        <v>0</v>
      </c>
      <c r="N81" s="178">
        <f t="shared" si="32"/>
        <v>0</v>
      </c>
      <c r="O81" s="41"/>
      <c r="P81" s="41"/>
      <c r="Q81" s="42"/>
      <c r="R81" s="43"/>
      <c r="S81" s="43"/>
    </row>
    <row r="82" spans="1:19" s="38" customFormat="1" hidden="1" outlineLevel="1">
      <c r="A82" s="156">
        <f>'Year 4'!A82</f>
        <v>0</v>
      </c>
      <c r="B82" s="157">
        <f>'Year 4'!B82</f>
        <v>0</v>
      </c>
      <c r="C82" s="162">
        <f>'Year 4'!C82</f>
        <v>0</v>
      </c>
      <c r="D82" s="162">
        <f>'Year 4'!D82</f>
        <v>0</v>
      </c>
      <c r="E82" s="175">
        <f>'Year 4'!E82</f>
        <v>0</v>
      </c>
      <c r="F82" s="134">
        <f>'Year 4'!F82</f>
        <v>2</v>
      </c>
      <c r="G82" s="175">
        <f>'Year 4'!G82</f>
        <v>0.04</v>
      </c>
      <c r="H82" s="175">
        <f>'Year 4'!H82</f>
        <v>0.02</v>
      </c>
      <c r="I82" s="176"/>
      <c r="J82" s="64">
        <f t="shared" si="28"/>
        <v>0</v>
      </c>
      <c r="K82" s="63">
        <f t="shared" si="29"/>
        <v>0</v>
      </c>
      <c r="L82" s="177">
        <f t="shared" si="30"/>
        <v>0</v>
      </c>
      <c r="M82" s="177">
        <f t="shared" si="31"/>
        <v>0</v>
      </c>
      <c r="N82" s="178">
        <f t="shared" si="32"/>
        <v>0</v>
      </c>
      <c r="O82" s="41"/>
      <c r="P82" s="41"/>
      <c r="Q82" s="42"/>
      <c r="R82" s="43"/>
      <c r="S82" s="43"/>
    </row>
    <row r="83" spans="1:19" s="38" customFormat="1" hidden="1" outlineLevel="1">
      <c r="A83" s="156">
        <f>'Year 4'!A83</f>
        <v>0</v>
      </c>
      <c r="B83" s="157">
        <f>'Year 4'!B83</f>
        <v>0</v>
      </c>
      <c r="C83" s="162">
        <f>'Year 4'!C83</f>
        <v>0</v>
      </c>
      <c r="D83" s="162">
        <f>'Year 4'!D83</f>
        <v>0</v>
      </c>
      <c r="E83" s="175">
        <f>'Year 4'!E83</f>
        <v>0</v>
      </c>
      <c r="F83" s="134">
        <f>'Year 4'!F83</f>
        <v>2</v>
      </c>
      <c r="G83" s="175">
        <f>'Year 4'!G83</f>
        <v>0.04</v>
      </c>
      <c r="H83" s="175">
        <f>'Year 4'!H83</f>
        <v>0.02</v>
      </c>
      <c r="I83" s="176"/>
      <c r="J83" s="64">
        <f t="shared" si="28"/>
        <v>0</v>
      </c>
      <c r="K83" s="63">
        <f t="shared" si="29"/>
        <v>0</v>
      </c>
      <c r="L83" s="177">
        <f t="shared" si="30"/>
        <v>0</v>
      </c>
      <c r="M83" s="177">
        <f t="shared" si="31"/>
        <v>0</v>
      </c>
      <c r="N83" s="178">
        <f t="shared" si="32"/>
        <v>0</v>
      </c>
      <c r="O83" s="41"/>
      <c r="P83" s="41"/>
      <c r="Q83" s="42"/>
      <c r="R83" s="43"/>
      <c r="S83" s="43"/>
    </row>
    <row r="84" spans="1:19" s="38" customFormat="1" hidden="1" outlineLevel="1">
      <c r="A84" s="156">
        <f>'Year 4'!A84</f>
        <v>0</v>
      </c>
      <c r="B84" s="157">
        <f>'Year 4'!B84</f>
        <v>0</v>
      </c>
      <c r="C84" s="162">
        <f>'Year 4'!C84</f>
        <v>0</v>
      </c>
      <c r="D84" s="162">
        <f>'Year 4'!D84</f>
        <v>0</v>
      </c>
      <c r="E84" s="175">
        <f>'Year 4'!E84</f>
        <v>0</v>
      </c>
      <c r="F84" s="134">
        <f>'Year 4'!F84</f>
        <v>2</v>
      </c>
      <c r="G84" s="175">
        <f>'Year 4'!G84</f>
        <v>0.04</v>
      </c>
      <c r="H84" s="175">
        <f>'Year 4'!H84</f>
        <v>0.02</v>
      </c>
      <c r="I84" s="176"/>
      <c r="J84" s="64">
        <f t="shared" si="28"/>
        <v>0</v>
      </c>
      <c r="K84" s="63">
        <f t="shared" si="29"/>
        <v>0</v>
      </c>
      <c r="L84" s="177">
        <f t="shared" si="30"/>
        <v>0</v>
      </c>
      <c r="M84" s="177">
        <f t="shared" si="31"/>
        <v>0</v>
      </c>
      <c r="N84" s="178">
        <f t="shared" si="32"/>
        <v>0</v>
      </c>
      <c r="O84" s="41"/>
      <c r="P84" s="41"/>
      <c r="Q84" s="42"/>
      <c r="R84" s="43"/>
      <c r="S84" s="43"/>
    </row>
    <row r="85" spans="1:19" s="38" customFormat="1" collapsed="1">
      <c r="A85" s="181"/>
      <c r="B85" s="46"/>
      <c r="C85" s="46"/>
      <c r="D85" s="46"/>
      <c r="E85" s="47"/>
      <c r="F85" s="46"/>
      <c r="G85" s="47"/>
      <c r="H85" s="47"/>
      <c r="I85" s="8"/>
      <c r="J85" s="2" t="s">
        <v>106</v>
      </c>
      <c r="K85" s="2">
        <f>SUM(K76:K84)</f>
        <v>0</v>
      </c>
      <c r="L85" s="2">
        <f>SUM(L76:L84)</f>
        <v>0</v>
      </c>
      <c r="M85" s="2">
        <f>SUM(M76:M84)</f>
        <v>0</v>
      </c>
      <c r="N85" s="180">
        <f>SUM(N76:N84)</f>
        <v>0</v>
      </c>
      <c r="O85" s="41"/>
      <c r="P85" s="41"/>
      <c r="Q85" s="42"/>
      <c r="R85" s="43"/>
      <c r="S85" s="43"/>
    </row>
    <row r="86" spans="1:19" s="38" customFormat="1">
      <c r="A86" s="181" t="s">
        <v>113</v>
      </c>
      <c r="B86" s="134"/>
      <c r="C86" s="134"/>
      <c r="D86" s="134"/>
      <c r="E86" s="175"/>
      <c r="F86" s="134"/>
      <c r="G86" s="175"/>
      <c r="H86" s="175"/>
      <c r="I86" s="182"/>
      <c r="J86" s="6"/>
      <c r="K86" s="6"/>
      <c r="L86" s="6"/>
      <c r="M86" s="6"/>
      <c r="N86" s="174"/>
      <c r="O86" s="41"/>
      <c r="P86" s="41"/>
      <c r="Q86" s="42"/>
      <c r="R86" s="43"/>
      <c r="S86" s="43"/>
    </row>
    <row r="87" spans="1:19" s="38" customFormat="1">
      <c r="A87" s="179"/>
      <c r="B87" s="134"/>
      <c r="C87" s="162"/>
      <c r="D87" s="134"/>
      <c r="E87" s="175"/>
      <c r="F87" s="134"/>
      <c r="G87" s="175"/>
      <c r="H87" s="175"/>
      <c r="I87" s="169"/>
      <c r="J87" s="173"/>
      <c r="K87" s="173"/>
      <c r="L87" s="173"/>
      <c r="M87" s="173"/>
      <c r="N87" s="174"/>
      <c r="O87" s="41"/>
      <c r="P87" s="41"/>
      <c r="Q87" s="42"/>
      <c r="R87" s="43"/>
      <c r="S87" s="43"/>
    </row>
    <row r="88" spans="1:19" s="38" customFormat="1">
      <c r="A88" s="156">
        <f>'Year 4'!A88</f>
        <v>0</v>
      </c>
      <c r="B88" s="157">
        <f>'Year 4'!B88</f>
        <v>0</v>
      </c>
      <c r="C88" s="162">
        <f>'Year 4'!C88</f>
        <v>0</v>
      </c>
      <c r="D88" s="162">
        <f>'Year 4'!D88</f>
        <v>0</v>
      </c>
      <c r="E88" s="175">
        <f>'Year 4'!E88</f>
        <v>0</v>
      </c>
      <c r="F88" s="134">
        <f>'Year 4'!F88</f>
        <v>5</v>
      </c>
      <c r="G88" s="175">
        <f>'Year 4'!G88</f>
        <v>0.04</v>
      </c>
      <c r="H88" s="175">
        <f>'Year 4'!H88</f>
        <v>0.02</v>
      </c>
      <c r="I88" s="176"/>
      <c r="J88" s="64">
        <f t="shared" ref="J88:J99" si="33">ROUND((C88*12)*(1+G88),0)*((1+H88)^($C$3-1))</f>
        <v>0</v>
      </c>
      <c r="K88" s="63">
        <f t="shared" ref="K88:K99" si="34">E88*D88</f>
        <v>0</v>
      </c>
      <c r="L88" s="177">
        <f t="shared" ref="L88:L99" si="35">IF($M$106="No",ROUND(J88*(K88/12),0),IF(J88&gt;$M$107,ROUND($M$107*(K88/12),0),ROUND(J88*(K88/12),0)))</f>
        <v>0</v>
      </c>
      <c r="M88" s="177">
        <f t="shared" ref="M88:M99" si="36">IF(ISBLANK(F88),0,ROUND(INDEX($D$106:$D$111,F88)*L88/100,0))</f>
        <v>0</v>
      </c>
      <c r="N88" s="178">
        <f t="shared" ref="N88:N99" si="37">L88+M88</f>
        <v>0</v>
      </c>
      <c r="O88" s="41"/>
      <c r="P88" s="41"/>
      <c r="Q88" s="42"/>
      <c r="R88" s="43"/>
      <c r="S88" s="43"/>
    </row>
    <row r="89" spans="1:19" s="38" customFormat="1">
      <c r="A89" s="156">
        <f>'Year 4'!A89</f>
        <v>0</v>
      </c>
      <c r="B89" s="157">
        <f>'Year 4'!B89</f>
        <v>0</v>
      </c>
      <c r="C89" s="162">
        <f>'Year 4'!C89</f>
        <v>0</v>
      </c>
      <c r="D89" s="162">
        <f>'Year 4'!D89</f>
        <v>0</v>
      </c>
      <c r="E89" s="175">
        <f>'Year 4'!E89</f>
        <v>0</v>
      </c>
      <c r="F89" s="134">
        <f>'Year 4'!F89</f>
        <v>5</v>
      </c>
      <c r="G89" s="175">
        <f>'Year 4'!G89</f>
        <v>0.04</v>
      </c>
      <c r="H89" s="175">
        <f>'Year 4'!H89</f>
        <v>0.02</v>
      </c>
      <c r="I89" s="176"/>
      <c r="J89" s="64">
        <f t="shared" si="33"/>
        <v>0</v>
      </c>
      <c r="K89" s="63">
        <f t="shared" si="34"/>
        <v>0</v>
      </c>
      <c r="L89" s="177">
        <f t="shared" si="35"/>
        <v>0</v>
      </c>
      <c r="M89" s="177">
        <f t="shared" si="36"/>
        <v>0</v>
      </c>
      <c r="N89" s="178">
        <f t="shared" si="37"/>
        <v>0</v>
      </c>
      <c r="O89" s="41"/>
      <c r="P89" s="41"/>
      <c r="Q89" s="42"/>
      <c r="R89" s="43"/>
      <c r="S89" s="43"/>
    </row>
    <row r="90" spans="1:19" s="38" customFormat="1">
      <c r="A90" s="156">
        <f>'Year 4'!A90</f>
        <v>0</v>
      </c>
      <c r="B90" s="157">
        <f>'Year 4'!B90</f>
        <v>0</v>
      </c>
      <c r="C90" s="162">
        <f>'Year 4'!C90</f>
        <v>0</v>
      </c>
      <c r="D90" s="162">
        <f>'Year 4'!D90</f>
        <v>0</v>
      </c>
      <c r="E90" s="175">
        <f>'Year 4'!E90</f>
        <v>0</v>
      </c>
      <c r="F90" s="134">
        <f>'Year 4'!F90</f>
        <v>5</v>
      </c>
      <c r="G90" s="175">
        <f>'Year 4'!G90</f>
        <v>0.04</v>
      </c>
      <c r="H90" s="175">
        <f>'Year 4'!H90</f>
        <v>0.02</v>
      </c>
      <c r="I90" s="176"/>
      <c r="J90" s="64">
        <f t="shared" si="33"/>
        <v>0</v>
      </c>
      <c r="K90" s="63">
        <f t="shared" si="34"/>
        <v>0</v>
      </c>
      <c r="L90" s="177">
        <f t="shared" si="35"/>
        <v>0</v>
      </c>
      <c r="M90" s="177">
        <f t="shared" si="36"/>
        <v>0</v>
      </c>
      <c r="N90" s="178">
        <f t="shared" si="37"/>
        <v>0</v>
      </c>
      <c r="O90" s="41"/>
      <c r="P90" s="41"/>
      <c r="Q90" s="42"/>
      <c r="R90" s="43"/>
      <c r="S90" s="43"/>
    </row>
    <row r="91" spans="1:19" s="38" customFormat="1">
      <c r="A91" s="156">
        <f>'Year 4'!A91</f>
        <v>0</v>
      </c>
      <c r="B91" s="157">
        <f>'Year 4'!B91</f>
        <v>0</v>
      </c>
      <c r="C91" s="162">
        <f>'Year 4'!C91</f>
        <v>0</v>
      </c>
      <c r="D91" s="162">
        <f>'Year 4'!D91</f>
        <v>0</v>
      </c>
      <c r="E91" s="175">
        <f>'Year 4'!E91</f>
        <v>0</v>
      </c>
      <c r="F91" s="134">
        <f>'Year 4'!F91</f>
        <v>5</v>
      </c>
      <c r="G91" s="175">
        <f>'Year 4'!G91</f>
        <v>0.04</v>
      </c>
      <c r="H91" s="175">
        <f>'Year 4'!H91</f>
        <v>0.02</v>
      </c>
      <c r="I91" s="176"/>
      <c r="J91" s="64">
        <f t="shared" si="33"/>
        <v>0</v>
      </c>
      <c r="K91" s="63">
        <f t="shared" si="34"/>
        <v>0</v>
      </c>
      <c r="L91" s="177">
        <f t="shared" si="35"/>
        <v>0</v>
      </c>
      <c r="M91" s="177">
        <f t="shared" si="36"/>
        <v>0</v>
      </c>
      <c r="N91" s="178">
        <f t="shared" si="37"/>
        <v>0</v>
      </c>
      <c r="O91" s="41"/>
      <c r="P91" s="41"/>
      <c r="Q91" s="42"/>
      <c r="R91" s="43"/>
      <c r="S91" s="43"/>
    </row>
    <row r="92" spans="1:19" s="38" customFormat="1" hidden="1" outlineLevel="1">
      <c r="A92" s="156">
        <f>'Year 4'!A92</f>
        <v>0</v>
      </c>
      <c r="B92" s="157">
        <f>'Year 4'!B92</f>
        <v>0</v>
      </c>
      <c r="C92" s="162">
        <f>'Year 4'!C92</f>
        <v>0</v>
      </c>
      <c r="D92" s="162">
        <f>'Year 4'!D92</f>
        <v>0</v>
      </c>
      <c r="E92" s="175">
        <f>'Year 4'!E92</f>
        <v>0</v>
      </c>
      <c r="F92" s="134">
        <f>'Year 4'!F92</f>
        <v>5</v>
      </c>
      <c r="G92" s="175">
        <f>'Year 4'!G92</f>
        <v>0.04</v>
      </c>
      <c r="H92" s="175">
        <f>'Year 4'!H92</f>
        <v>0.02</v>
      </c>
      <c r="I92" s="176"/>
      <c r="J92" s="64">
        <f t="shared" si="33"/>
        <v>0</v>
      </c>
      <c r="K92" s="63">
        <f t="shared" si="34"/>
        <v>0</v>
      </c>
      <c r="L92" s="177">
        <f t="shared" si="35"/>
        <v>0</v>
      </c>
      <c r="M92" s="177">
        <f t="shared" si="36"/>
        <v>0</v>
      </c>
      <c r="N92" s="178">
        <f t="shared" si="37"/>
        <v>0</v>
      </c>
      <c r="O92" s="41"/>
      <c r="P92" s="41"/>
      <c r="Q92" s="42"/>
      <c r="R92" s="43"/>
      <c r="S92" s="43"/>
    </row>
    <row r="93" spans="1:19" s="38" customFormat="1" hidden="1" outlineLevel="1">
      <c r="A93" s="156">
        <f>'Year 4'!A93</f>
        <v>0</v>
      </c>
      <c r="B93" s="157">
        <f>'Year 4'!B93</f>
        <v>0</v>
      </c>
      <c r="C93" s="162">
        <f>'Year 4'!C93</f>
        <v>0</v>
      </c>
      <c r="D93" s="162">
        <f>'Year 4'!D93</f>
        <v>0</v>
      </c>
      <c r="E93" s="175">
        <f>'Year 4'!E93</f>
        <v>0</v>
      </c>
      <c r="F93" s="134">
        <f>'Year 4'!F93</f>
        <v>5</v>
      </c>
      <c r="G93" s="175">
        <f>'Year 4'!G93</f>
        <v>0.04</v>
      </c>
      <c r="H93" s="175">
        <f>'Year 4'!H93</f>
        <v>0.02</v>
      </c>
      <c r="I93" s="176"/>
      <c r="J93" s="64">
        <f t="shared" si="33"/>
        <v>0</v>
      </c>
      <c r="K93" s="63">
        <f t="shared" si="34"/>
        <v>0</v>
      </c>
      <c r="L93" s="177">
        <f t="shared" si="35"/>
        <v>0</v>
      </c>
      <c r="M93" s="177">
        <f t="shared" si="36"/>
        <v>0</v>
      </c>
      <c r="N93" s="178">
        <f t="shared" si="37"/>
        <v>0</v>
      </c>
      <c r="O93" s="41"/>
      <c r="P93" s="41"/>
      <c r="Q93" s="42"/>
      <c r="R93" s="43"/>
      <c r="S93" s="43"/>
    </row>
    <row r="94" spans="1:19" s="38" customFormat="1" hidden="1" outlineLevel="1">
      <c r="A94" s="156">
        <f>'Year 4'!A94</f>
        <v>0</v>
      </c>
      <c r="B94" s="157">
        <f>'Year 4'!B94</f>
        <v>0</v>
      </c>
      <c r="C94" s="162">
        <f>'Year 4'!C94</f>
        <v>0</v>
      </c>
      <c r="D94" s="162">
        <f>'Year 4'!D94</f>
        <v>0</v>
      </c>
      <c r="E94" s="175">
        <f>'Year 4'!E94</f>
        <v>0</v>
      </c>
      <c r="F94" s="134">
        <f>'Year 4'!F94</f>
        <v>5</v>
      </c>
      <c r="G94" s="175">
        <f>'Year 4'!G94</f>
        <v>0.04</v>
      </c>
      <c r="H94" s="175">
        <f>'Year 4'!H94</f>
        <v>0.02</v>
      </c>
      <c r="I94" s="176"/>
      <c r="J94" s="64">
        <f t="shared" si="33"/>
        <v>0</v>
      </c>
      <c r="K94" s="63">
        <f t="shared" si="34"/>
        <v>0</v>
      </c>
      <c r="L94" s="177">
        <f t="shared" si="35"/>
        <v>0</v>
      </c>
      <c r="M94" s="177">
        <f t="shared" si="36"/>
        <v>0</v>
      </c>
      <c r="N94" s="178">
        <f t="shared" si="37"/>
        <v>0</v>
      </c>
      <c r="O94" s="41"/>
      <c r="P94" s="41"/>
      <c r="Q94" s="42"/>
      <c r="R94" s="43"/>
      <c r="S94" s="43"/>
    </row>
    <row r="95" spans="1:19" s="38" customFormat="1" hidden="1" outlineLevel="1">
      <c r="A95" s="156">
        <f>'Year 4'!A95</f>
        <v>0</v>
      </c>
      <c r="B95" s="157">
        <f>'Year 4'!B95</f>
        <v>0</v>
      </c>
      <c r="C95" s="162">
        <f>'Year 4'!C95</f>
        <v>0</v>
      </c>
      <c r="D95" s="162">
        <f>'Year 4'!D95</f>
        <v>0</v>
      </c>
      <c r="E95" s="175">
        <f>'Year 4'!E95</f>
        <v>0</v>
      </c>
      <c r="F95" s="134">
        <f>'Year 4'!F95</f>
        <v>5</v>
      </c>
      <c r="G95" s="175">
        <f>'Year 4'!G95</f>
        <v>0.04</v>
      </c>
      <c r="H95" s="175">
        <f>'Year 4'!H95</f>
        <v>0.02</v>
      </c>
      <c r="I95" s="176"/>
      <c r="J95" s="64">
        <f t="shared" si="33"/>
        <v>0</v>
      </c>
      <c r="K95" s="63">
        <f t="shared" si="34"/>
        <v>0</v>
      </c>
      <c r="L95" s="177">
        <f t="shared" si="35"/>
        <v>0</v>
      </c>
      <c r="M95" s="177">
        <f t="shared" si="36"/>
        <v>0</v>
      </c>
      <c r="N95" s="178">
        <f t="shared" si="37"/>
        <v>0</v>
      </c>
      <c r="O95" s="41"/>
      <c r="P95" s="41"/>
      <c r="Q95" s="42"/>
      <c r="R95" s="43"/>
      <c r="S95" s="43"/>
    </row>
    <row r="96" spans="1:19" s="38" customFormat="1" hidden="1" outlineLevel="1">
      <c r="A96" s="156">
        <f>'Year 4'!A96</f>
        <v>0</v>
      </c>
      <c r="B96" s="157">
        <f>'Year 4'!B96</f>
        <v>0</v>
      </c>
      <c r="C96" s="162">
        <f>'Year 4'!C96</f>
        <v>0</v>
      </c>
      <c r="D96" s="162">
        <f>'Year 4'!D96</f>
        <v>0</v>
      </c>
      <c r="E96" s="175">
        <f>'Year 4'!E96</f>
        <v>0</v>
      </c>
      <c r="F96" s="134">
        <f>'Year 4'!F96</f>
        <v>5</v>
      </c>
      <c r="G96" s="175">
        <f>'Year 4'!G96</f>
        <v>0.04</v>
      </c>
      <c r="H96" s="175">
        <f>'Year 4'!H96</f>
        <v>0.02</v>
      </c>
      <c r="I96" s="176"/>
      <c r="J96" s="64">
        <f t="shared" si="33"/>
        <v>0</v>
      </c>
      <c r="K96" s="63">
        <f t="shared" si="34"/>
        <v>0</v>
      </c>
      <c r="L96" s="177">
        <f t="shared" si="35"/>
        <v>0</v>
      </c>
      <c r="M96" s="177">
        <f t="shared" si="36"/>
        <v>0</v>
      </c>
      <c r="N96" s="178">
        <f t="shared" si="37"/>
        <v>0</v>
      </c>
      <c r="O96" s="41"/>
      <c r="P96" s="41"/>
      <c r="Q96" s="42"/>
      <c r="R96" s="43"/>
      <c r="S96" s="43"/>
    </row>
    <row r="97" spans="1:19" s="38" customFormat="1" hidden="1" outlineLevel="1">
      <c r="A97" s="156">
        <f>'Year 4'!A97</f>
        <v>0</v>
      </c>
      <c r="B97" s="157">
        <f>'Year 4'!B97</f>
        <v>0</v>
      </c>
      <c r="C97" s="162">
        <f>'Year 4'!C97</f>
        <v>0</v>
      </c>
      <c r="D97" s="162">
        <f>'Year 4'!D97</f>
        <v>0</v>
      </c>
      <c r="E97" s="175">
        <f>'Year 4'!E97</f>
        <v>0</v>
      </c>
      <c r="F97" s="134">
        <f>'Year 4'!F97</f>
        <v>5</v>
      </c>
      <c r="G97" s="175">
        <f>'Year 4'!G97</f>
        <v>0.04</v>
      </c>
      <c r="H97" s="175">
        <f>'Year 4'!H97</f>
        <v>0.02</v>
      </c>
      <c r="I97" s="176"/>
      <c r="J97" s="64">
        <f t="shared" si="33"/>
        <v>0</v>
      </c>
      <c r="K97" s="63">
        <f t="shared" si="34"/>
        <v>0</v>
      </c>
      <c r="L97" s="177">
        <f t="shared" si="35"/>
        <v>0</v>
      </c>
      <c r="M97" s="177">
        <f t="shared" si="36"/>
        <v>0</v>
      </c>
      <c r="N97" s="178">
        <f t="shared" si="37"/>
        <v>0</v>
      </c>
      <c r="O97" s="41"/>
      <c r="P97" s="41"/>
      <c r="Q97" s="42"/>
      <c r="R97" s="43"/>
      <c r="S97" s="43"/>
    </row>
    <row r="98" spans="1:19" s="38" customFormat="1" hidden="1" outlineLevel="1">
      <c r="A98" s="156">
        <f>'Year 4'!A98</f>
        <v>0</v>
      </c>
      <c r="B98" s="157">
        <f>'Year 4'!B98</f>
        <v>0</v>
      </c>
      <c r="C98" s="162">
        <f>'Year 4'!C98</f>
        <v>0</v>
      </c>
      <c r="D98" s="162">
        <f>'Year 4'!D98</f>
        <v>0</v>
      </c>
      <c r="E98" s="175">
        <f>'Year 4'!E98</f>
        <v>0</v>
      </c>
      <c r="F98" s="134">
        <f>'Year 4'!F98</f>
        <v>5</v>
      </c>
      <c r="G98" s="175">
        <f>'Year 4'!G98</f>
        <v>0.04</v>
      </c>
      <c r="H98" s="175">
        <f>'Year 4'!H98</f>
        <v>0.02</v>
      </c>
      <c r="I98" s="176"/>
      <c r="J98" s="64">
        <f t="shared" si="33"/>
        <v>0</v>
      </c>
      <c r="K98" s="63">
        <f t="shared" si="34"/>
        <v>0</v>
      </c>
      <c r="L98" s="177">
        <f t="shared" si="35"/>
        <v>0</v>
      </c>
      <c r="M98" s="177">
        <f t="shared" si="36"/>
        <v>0</v>
      </c>
      <c r="N98" s="178">
        <f t="shared" si="37"/>
        <v>0</v>
      </c>
      <c r="O98" s="41"/>
      <c r="P98" s="41"/>
      <c r="Q98" s="42"/>
      <c r="R98" s="43"/>
      <c r="S98" s="43"/>
    </row>
    <row r="99" spans="1:19" s="38" customFormat="1" hidden="1" outlineLevel="1">
      <c r="A99" s="156">
        <f>'Year 4'!A99</f>
        <v>0</v>
      </c>
      <c r="B99" s="157">
        <f>'Year 4'!B99</f>
        <v>0</v>
      </c>
      <c r="C99" s="162">
        <f>'Year 4'!C99</f>
        <v>0</v>
      </c>
      <c r="D99" s="162">
        <f>'Year 4'!D99</f>
        <v>0</v>
      </c>
      <c r="E99" s="175">
        <f>'Year 4'!E99</f>
        <v>0</v>
      </c>
      <c r="F99" s="134">
        <f>'Year 4'!F99</f>
        <v>5</v>
      </c>
      <c r="G99" s="175">
        <f>'Year 4'!G99</f>
        <v>0.04</v>
      </c>
      <c r="H99" s="175">
        <f>'Year 4'!H99</f>
        <v>0.02</v>
      </c>
      <c r="I99" s="176"/>
      <c r="J99" s="64">
        <f t="shared" si="33"/>
        <v>0</v>
      </c>
      <c r="K99" s="63">
        <f t="shared" si="34"/>
        <v>0</v>
      </c>
      <c r="L99" s="177">
        <f t="shared" si="35"/>
        <v>0</v>
      </c>
      <c r="M99" s="177">
        <f t="shared" si="36"/>
        <v>0</v>
      </c>
      <c r="N99" s="178">
        <f t="shared" si="37"/>
        <v>0</v>
      </c>
      <c r="O99" s="41"/>
      <c r="P99" s="41"/>
      <c r="Q99" s="42"/>
      <c r="R99" s="43"/>
      <c r="S99" s="43"/>
    </row>
    <row r="100" spans="1:19" s="38" customFormat="1" collapsed="1">
      <c r="A100" s="179"/>
      <c r="B100" s="46"/>
      <c r="C100" s="46"/>
      <c r="D100" s="46"/>
      <c r="E100" s="47"/>
      <c r="F100" s="46"/>
      <c r="G100" s="9"/>
      <c r="H100" s="9"/>
      <c r="I100" s="8"/>
      <c r="J100" s="2" t="s">
        <v>106</v>
      </c>
      <c r="K100" s="2">
        <f>SUM(K88:K99)</f>
        <v>0</v>
      </c>
      <c r="L100" s="2">
        <f>SUM(L88:L99)</f>
        <v>0</v>
      </c>
      <c r="M100" s="2">
        <f>SUM(M88:M99)</f>
        <v>0</v>
      </c>
      <c r="N100" s="180">
        <f>SUM(N88:N99)</f>
        <v>0</v>
      </c>
      <c r="O100" s="41"/>
      <c r="P100" s="41"/>
      <c r="Q100" s="42"/>
      <c r="R100" s="43"/>
      <c r="S100" s="43"/>
    </row>
    <row r="101" spans="1:19" s="38" customFormat="1" ht="25.5">
      <c r="A101" s="171" t="s">
        <v>95</v>
      </c>
      <c r="B101" s="172" t="s">
        <v>96</v>
      </c>
      <c r="C101" s="169" t="s">
        <v>97</v>
      </c>
      <c r="D101" s="169" t="s">
        <v>98</v>
      </c>
      <c r="E101" s="169" t="s">
        <v>99</v>
      </c>
      <c r="F101" s="169" t="s">
        <v>100</v>
      </c>
      <c r="G101" s="169" t="s">
        <v>101</v>
      </c>
      <c r="H101" s="169" t="s">
        <v>102</v>
      </c>
      <c r="I101" s="182"/>
      <c r="J101" s="173" t="s">
        <v>56</v>
      </c>
      <c r="K101" s="173" t="s">
        <v>103</v>
      </c>
      <c r="L101" s="173" t="s">
        <v>104</v>
      </c>
      <c r="M101" s="173" t="s">
        <v>105</v>
      </c>
      <c r="N101" s="174" t="s">
        <v>40</v>
      </c>
      <c r="O101" s="41"/>
      <c r="P101" s="41"/>
      <c r="Q101" s="42"/>
      <c r="R101" s="43"/>
      <c r="S101" s="43"/>
    </row>
    <row r="102" spans="1:19" s="38" customFormat="1">
      <c r="A102" s="171"/>
      <c r="B102" s="172"/>
      <c r="C102" s="169"/>
      <c r="D102" s="169"/>
      <c r="E102" s="169"/>
      <c r="F102" s="169"/>
      <c r="G102" s="169"/>
      <c r="H102" s="169"/>
      <c r="I102" s="182"/>
      <c r="J102" s="173"/>
      <c r="K102" s="173"/>
      <c r="L102" s="173"/>
      <c r="M102" s="173"/>
      <c r="N102" s="174"/>
      <c r="O102" s="41"/>
      <c r="P102" s="41"/>
      <c r="Q102" s="42"/>
      <c r="R102" s="43"/>
      <c r="S102" s="43"/>
    </row>
    <row r="103" spans="1:19" s="40" customFormat="1">
      <c r="A103" s="171" t="s">
        <v>16</v>
      </c>
      <c r="B103" s="159"/>
      <c r="C103" s="159"/>
      <c r="D103" s="159"/>
      <c r="E103" s="159"/>
      <c r="F103" s="159"/>
      <c r="G103" s="172"/>
      <c r="H103" s="172"/>
      <c r="I103" s="172"/>
      <c r="J103" s="6"/>
      <c r="K103" s="6"/>
      <c r="L103" s="184">
        <f>SUM(L34,L49,L61,L73,L85,L100)</f>
        <v>0</v>
      </c>
      <c r="M103" s="184">
        <f>SUM(M34,M49,M61,M73,M85,M100)</f>
        <v>0</v>
      </c>
      <c r="N103" s="185">
        <f>SUM(N34,N49,N61,N73,N85,N100)</f>
        <v>0</v>
      </c>
      <c r="O103" s="49"/>
      <c r="P103" s="49"/>
      <c r="Q103" s="49"/>
      <c r="R103" s="38"/>
    </row>
    <row r="104" spans="1:19" s="40" customFormat="1">
      <c r="A104" s="186"/>
      <c r="B104" s="159"/>
      <c r="C104" s="159"/>
      <c r="D104" s="169"/>
      <c r="E104" s="159"/>
      <c r="F104" s="169"/>
      <c r="G104" s="172"/>
      <c r="H104" s="172"/>
      <c r="I104" s="172"/>
      <c r="J104" s="6"/>
      <c r="K104" s="6"/>
      <c r="L104" s="187"/>
      <c r="M104" s="187"/>
      <c r="N104" s="188"/>
      <c r="O104" s="49"/>
      <c r="P104" s="49"/>
      <c r="Q104" s="49"/>
      <c r="R104" s="38"/>
    </row>
    <row r="105" spans="1:19" s="38" customFormat="1">
      <c r="A105" s="186"/>
      <c r="B105" s="297" t="s">
        <v>114</v>
      </c>
      <c r="C105" s="298"/>
      <c r="D105" s="298"/>
      <c r="E105" s="189"/>
      <c r="F105" s="163" t="s">
        <v>265</v>
      </c>
      <c r="G105" s="95"/>
      <c r="H105" s="172"/>
      <c r="I105" s="172"/>
      <c r="J105" s="6"/>
      <c r="K105" s="172"/>
      <c r="L105" s="189" t="s">
        <v>118</v>
      </c>
      <c r="M105" s="95"/>
      <c r="N105" s="190"/>
    </row>
    <row r="106" spans="1:19" s="38" customFormat="1">
      <c r="A106" s="186"/>
      <c r="B106" s="191" t="s">
        <v>87</v>
      </c>
      <c r="C106" s="157" t="s">
        <v>119</v>
      </c>
      <c r="D106" s="134">
        <f>'Year 1'!D106</f>
        <v>23.2</v>
      </c>
      <c r="E106" s="95"/>
      <c r="F106" s="300"/>
      <c r="G106" s="301" t="s">
        <v>120</v>
      </c>
      <c r="H106" s="301" t="s">
        <v>121</v>
      </c>
      <c r="I106" s="301" t="s">
        <v>122</v>
      </c>
      <c r="J106" s="301" t="s">
        <v>123</v>
      </c>
      <c r="K106" s="134"/>
      <c r="L106" s="134" t="s">
        <v>124</v>
      </c>
      <c r="M106" s="134" t="s">
        <v>125</v>
      </c>
      <c r="N106" s="190"/>
    </row>
    <row r="107" spans="1:19" s="38" customFormat="1">
      <c r="A107" s="186"/>
      <c r="B107" s="191" t="s">
        <v>90</v>
      </c>
      <c r="C107" s="157" t="s">
        <v>126</v>
      </c>
      <c r="D107" s="134">
        <f>'Year 1'!D107</f>
        <v>37.299999999999997</v>
      </c>
      <c r="E107" s="95"/>
      <c r="F107" s="157" t="s">
        <v>87</v>
      </c>
      <c r="G107" s="191" t="s">
        <v>127</v>
      </c>
      <c r="H107" s="183">
        <f>'Year 1'!H107</f>
        <v>57312</v>
      </c>
      <c r="I107" s="183">
        <f>'Year 1'!I107</f>
        <v>98400</v>
      </c>
      <c r="J107" s="183">
        <f>'Year 1'!J107</f>
        <v>3123</v>
      </c>
      <c r="K107" s="134"/>
      <c r="L107" s="134" t="s">
        <v>128</v>
      </c>
      <c r="M107" s="162">
        <v>197300</v>
      </c>
      <c r="N107" s="190"/>
    </row>
    <row r="108" spans="1:19" s="38" customFormat="1">
      <c r="A108" s="186"/>
      <c r="B108" s="191" t="s">
        <v>129</v>
      </c>
      <c r="C108" s="157" t="s">
        <v>130</v>
      </c>
      <c r="D108" s="325">
        <f>'Year 1'!D108</f>
        <v>20.399999999999999</v>
      </c>
      <c r="E108" s="95"/>
      <c r="F108" s="157" t="s">
        <v>90</v>
      </c>
      <c r="G108" s="193" t="s">
        <v>131</v>
      </c>
      <c r="H108" s="183">
        <f>'Year 1'!H108</f>
        <v>61608</v>
      </c>
      <c r="I108" s="183">
        <f>'Year 1'!I108</f>
        <v>102696</v>
      </c>
      <c r="J108" s="183">
        <f>'Year 1'!J108</f>
        <v>3123</v>
      </c>
      <c r="K108" s="134"/>
      <c r="L108" s="134"/>
      <c r="M108" s="134"/>
      <c r="N108" s="190"/>
    </row>
    <row r="109" spans="1:19" s="38" customFormat="1">
      <c r="A109" s="186"/>
      <c r="B109" s="191" t="s">
        <v>132</v>
      </c>
      <c r="C109" s="157" t="s">
        <v>108</v>
      </c>
      <c r="D109" s="134">
        <f>'Year 1'!D109</f>
        <v>21.6</v>
      </c>
      <c r="E109" s="95"/>
      <c r="F109" s="157" t="s">
        <v>129</v>
      </c>
      <c r="G109" s="193" t="s">
        <v>133</v>
      </c>
      <c r="H109" s="183">
        <f>'Year 1'!H109</f>
        <v>66192</v>
      </c>
      <c r="I109" s="183">
        <f>'Year 1'!I109</f>
        <v>107280</v>
      </c>
      <c r="J109" s="183">
        <f>'Year 1'!J109</f>
        <v>3123</v>
      </c>
      <c r="K109" s="134"/>
      <c r="L109" s="194"/>
      <c r="M109" s="175"/>
      <c r="N109" s="190"/>
    </row>
    <row r="110" spans="1:19" s="38" customFormat="1">
      <c r="A110" s="186"/>
      <c r="B110" s="191" t="s">
        <v>135</v>
      </c>
      <c r="C110" s="157" t="s">
        <v>136</v>
      </c>
      <c r="D110" s="134">
        <f>'Year 1'!D110</f>
        <v>29.4</v>
      </c>
      <c r="E110" s="95"/>
      <c r="F110" s="191" t="s">
        <v>132</v>
      </c>
      <c r="G110" s="193" t="s">
        <v>137</v>
      </c>
      <c r="H110" s="183">
        <f>'Year 1'!H110</f>
        <v>61608</v>
      </c>
      <c r="I110" s="183">
        <f>'Year 1'!I110</f>
        <v>102696</v>
      </c>
      <c r="J110" s="183">
        <f>'Year 1'!J110</f>
        <v>2143.6666666666665</v>
      </c>
      <c r="K110" s="134"/>
      <c r="L110" s="134"/>
      <c r="M110" s="134"/>
      <c r="N110" s="190"/>
    </row>
    <row r="111" spans="1:19" s="38" customFormat="1">
      <c r="A111" s="186"/>
      <c r="B111" s="191" t="s">
        <v>138</v>
      </c>
      <c r="C111" s="160" t="s">
        <v>63</v>
      </c>
      <c r="D111" s="134">
        <f>'Year 1'!D111</f>
        <v>16.3</v>
      </c>
      <c r="E111" s="134"/>
      <c r="F111" s="191" t="s">
        <v>135</v>
      </c>
      <c r="G111" s="193" t="s">
        <v>139</v>
      </c>
      <c r="H111" s="183">
        <f>'Year 1'!H111</f>
        <v>66192</v>
      </c>
      <c r="I111" s="183">
        <f>'Year 1'!I111</f>
        <v>107280</v>
      </c>
      <c r="J111" s="183">
        <f>'Year 1'!J111</f>
        <v>2143.6666666666665</v>
      </c>
      <c r="K111" s="134"/>
      <c r="L111" s="134"/>
      <c r="M111" s="134"/>
      <c r="N111" s="190"/>
    </row>
    <row r="112" spans="1:19" s="38" customFormat="1">
      <c r="A112" s="171"/>
      <c r="B112" s="95"/>
      <c r="C112" s="95"/>
      <c r="D112" s="95"/>
      <c r="E112" s="95"/>
      <c r="F112" s="95"/>
      <c r="G112" s="95"/>
      <c r="H112" s="95"/>
      <c r="I112" s="95"/>
      <c r="J112" s="95"/>
      <c r="K112" s="95"/>
      <c r="L112" s="95"/>
      <c r="M112" s="95"/>
      <c r="N112" s="190"/>
    </row>
    <row r="113" spans="1:14" s="38" customFormat="1">
      <c r="A113" s="309" t="s">
        <v>140</v>
      </c>
      <c r="B113" s="266"/>
      <c r="C113" s="266"/>
      <c r="D113" s="266"/>
      <c r="E113" s="266"/>
      <c r="F113" s="266"/>
      <c r="G113" s="266"/>
      <c r="H113" s="266"/>
      <c r="I113" s="266"/>
      <c r="J113" s="266"/>
      <c r="K113" s="266"/>
      <c r="L113" s="266"/>
      <c r="M113" s="266"/>
      <c r="N113" s="267"/>
    </row>
    <row r="114" spans="1:14" s="38" customFormat="1">
      <c r="A114" s="195"/>
      <c r="B114" s="95"/>
      <c r="C114" s="95"/>
      <c r="D114" s="95"/>
      <c r="E114" s="95"/>
      <c r="F114" s="95"/>
      <c r="G114" s="95"/>
      <c r="H114" s="95"/>
      <c r="I114" s="95"/>
      <c r="J114" s="95"/>
      <c r="K114" s="95"/>
      <c r="L114" s="95"/>
      <c r="M114" s="95"/>
      <c r="N114" s="190"/>
    </row>
    <row r="115" spans="1:14" s="40" customFormat="1">
      <c r="A115" s="196" t="s">
        <v>95</v>
      </c>
      <c r="B115" s="172" t="s">
        <v>141</v>
      </c>
      <c r="C115" s="172" t="s">
        <v>57</v>
      </c>
      <c r="D115" s="172" t="s">
        <v>142</v>
      </c>
      <c r="E115" s="172" t="s">
        <v>23</v>
      </c>
      <c r="F115" s="172" t="s">
        <v>143</v>
      </c>
      <c r="G115" s="172" t="s">
        <v>40</v>
      </c>
      <c r="H115" s="172"/>
      <c r="I115" s="172"/>
      <c r="J115" s="172"/>
      <c r="K115" s="172"/>
      <c r="L115" s="172"/>
      <c r="M115" s="172"/>
      <c r="N115" s="197"/>
    </row>
    <row r="116" spans="1:14" s="38" customFormat="1">
      <c r="A116" s="156">
        <f>'Year 4'!A116</f>
        <v>0</v>
      </c>
      <c r="B116" s="134">
        <f>'Year 4'!B116</f>
        <v>0</v>
      </c>
      <c r="C116" s="34">
        <f>'Year 4'!C116</f>
        <v>0</v>
      </c>
      <c r="D116" s="162">
        <f>'Year 4'!D116</f>
        <v>0</v>
      </c>
      <c r="E116" s="162">
        <f>'Year 4'!E116</f>
        <v>0</v>
      </c>
      <c r="F116" s="162">
        <f>'Year 4'!F116</f>
        <v>0</v>
      </c>
      <c r="G116" s="198">
        <f>SUM(D116:F116)</f>
        <v>0</v>
      </c>
      <c r="H116" s="198"/>
      <c r="I116" s="198"/>
      <c r="J116" s="198"/>
      <c r="K116" s="95"/>
      <c r="L116" s="95"/>
      <c r="M116" s="95"/>
      <c r="N116" s="190"/>
    </row>
    <row r="117" spans="1:14" s="38" customFormat="1">
      <c r="A117" s="156">
        <f>'Year 4'!A117</f>
        <v>0</v>
      </c>
      <c r="B117" s="134">
        <f>'Year 4'!B117</f>
        <v>0</v>
      </c>
      <c r="C117" s="34">
        <f>'Year 4'!C117</f>
        <v>0</v>
      </c>
      <c r="D117" s="162">
        <f>'Year 4'!D117</f>
        <v>0</v>
      </c>
      <c r="E117" s="162">
        <f>'Year 4'!E117</f>
        <v>0</v>
      </c>
      <c r="F117" s="162">
        <f>'Year 4'!F117</f>
        <v>0</v>
      </c>
      <c r="G117" s="198">
        <f>SUM(D117:F117)</f>
        <v>0</v>
      </c>
      <c r="H117" s="198"/>
      <c r="I117" s="198"/>
      <c r="J117" s="198"/>
      <c r="K117" s="95"/>
      <c r="L117" s="95"/>
      <c r="M117" s="95"/>
      <c r="N117" s="190"/>
    </row>
    <row r="118" spans="1:14" s="38" customFormat="1">
      <c r="A118" s="156">
        <f>'Year 4'!A118</f>
        <v>0</v>
      </c>
      <c r="B118" s="134">
        <f>'Year 4'!B118</f>
        <v>0</v>
      </c>
      <c r="C118" s="34">
        <f>'Year 4'!C118</f>
        <v>0</v>
      </c>
      <c r="D118" s="162">
        <f>'Year 4'!D118</f>
        <v>0</v>
      </c>
      <c r="E118" s="162">
        <f>'Year 4'!E118</f>
        <v>0</v>
      </c>
      <c r="F118" s="162">
        <f>'Year 4'!F118</f>
        <v>0</v>
      </c>
      <c r="G118" s="198">
        <f>SUM(D118:F118)</f>
        <v>0</v>
      </c>
      <c r="H118" s="198"/>
      <c r="I118" s="198"/>
      <c r="J118" s="198"/>
      <c r="K118" s="95"/>
      <c r="L118" s="95"/>
      <c r="M118" s="95"/>
      <c r="N118" s="190"/>
    </row>
    <row r="119" spans="1:14" s="38" customFormat="1">
      <c r="A119" s="179" t="s">
        <v>39</v>
      </c>
      <c r="B119" s="134"/>
      <c r="C119" s="34"/>
      <c r="D119" s="198">
        <f>B119*C119</f>
        <v>0</v>
      </c>
      <c r="E119" s="34"/>
      <c r="F119" s="199" t="s">
        <v>106</v>
      </c>
      <c r="G119" s="200">
        <f>SUM(G116:G118)</f>
        <v>0</v>
      </c>
      <c r="H119" s="198"/>
      <c r="I119" s="198"/>
      <c r="J119" s="198"/>
      <c r="K119" s="95"/>
      <c r="L119" s="95"/>
      <c r="M119" s="95"/>
      <c r="N119" s="190"/>
    </row>
    <row r="120" spans="1:14" s="38" customFormat="1">
      <c r="A120" s="303"/>
      <c r="B120" s="46"/>
      <c r="C120" s="35"/>
      <c r="D120" s="50"/>
      <c r="E120" s="35"/>
      <c r="F120" s="35"/>
      <c r="G120" s="50"/>
      <c r="H120" s="198"/>
      <c r="I120" s="198"/>
      <c r="J120" s="198"/>
      <c r="K120" s="95"/>
      <c r="L120" s="95"/>
      <c r="M120" s="95"/>
      <c r="N120" s="190"/>
    </row>
    <row r="121" spans="1:14" s="38" customFormat="1">
      <c r="A121" s="181" t="s">
        <v>144</v>
      </c>
      <c r="B121" s="134"/>
      <c r="C121" s="34"/>
      <c r="D121" s="201" t="s">
        <v>145</v>
      </c>
      <c r="E121" s="202" t="s">
        <v>146</v>
      </c>
      <c r="F121" s="34"/>
      <c r="G121" s="200" t="s">
        <v>147</v>
      </c>
      <c r="H121" s="198"/>
      <c r="I121" s="198"/>
      <c r="J121" s="198"/>
      <c r="K121" s="95"/>
      <c r="L121" s="95"/>
      <c r="M121" s="95"/>
      <c r="N121" s="190"/>
    </row>
    <row r="122" spans="1:14" s="38" customFormat="1">
      <c r="A122" s="156">
        <f>'Year 4'!A122</f>
        <v>0</v>
      </c>
      <c r="B122" s="134">
        <f>'Year 4'!B122</f>
        <v>0</v>
      </c>
      <c r="C122" s="134">
        <f>'Year 4'!C122</f>
        <v>0</v>
      </c>
      <c r="D122" s="162">
        <f>'Year 4'!D122</f>
        <v>0</v>
      </c>
      <c r="E122" s="162">
        <f>'Year 4'!E122</f>
        <v>0</v>
      </c>
      <c r="F122" s="34"/>
      <c r="G122" s="198">
        <f>D122*E122</f>
        <v>0</v>
      </c>
      <c r="H122" s="198"/>
      <c r="I122" s="198"/>
      <c r="J122" s="198"/>
      <c r="K122" s="95"/>
      <c r="L122" s="95"/>
      <c r="M122" s="95"/>
      <c r="N122" s="190"/>
    </row>
    <row r="123" spans="1:14" s="38" customFormat="1">
      <c r="A123" s="156">
        <f>'Year 4'!A123</f>
        <v>0</v>
      </c>
      <c r="B123" s="134">
        <f>'Year 4'!B123</f>
        <v>0</v>
      </c>
      <c r="C123" s="134">
        <f>'Year 4'!C123</f>
        <v>0</v>
      </c>
      <c r="D123" s="162">
        <f>'Year 4'!D123</f>
        <v>0</v>
      </c>
      <c r="E123" s="162">
        <f>'Year 4'!E123</f>
        <v>0</v>
      </c>
      <c r="F123" s="34"/>
      <c r="G123" s="198">
        <f>D123*E123</f>
        <v>0</v>
      </c>
      <c r="H123" s="198"/>
      <c r="I123" s="198"/>
      <c r="J123" s="198"/>
      <c r="K123" s="95"/>
      <c r="L123" s="95"/>
      <c r="M123" s="95"/>
      <c r="N123" s="190"/>
    </row>
    <row r="124" spans="1:14" s="38" customFormat="1">
      <c r="A124" s="156">
        <f>'Year 4'!A124</f>
        <v>0</v>
      </c>
      <c r="B124" s="134">
        <f>'Year 4'!B124</f>
        <v>0</v>
      </c>
      <c r="C124" s="134">
        <f>'Year 4'!C124</f>
        <v>0</v>
      </c>
      <c r="D124" s="162">
        <f>'Year 4'!D124</f>
        <v>0</v>
      </c>
      <c r="E124" s="162">
        <f>'Year 4'!E124</f>
        <v>0</v>
      </c>
      <c r="F124" s="34"/>
      <c r="G124" s="198">
        <f>D124*E124</f>
        <v>0</v>
      </c>
      <c r="H124" s="198"/>
      <c r="I124" s="198"/>
      <c r="J124" s="198"/>
      <c r="K124" s="95"/>
      <c r="L124" s="95"/>
      <c r="M124" s="95"/>
      <c r="N124" s="190"/>
    </row>
    <row r="125" spans="1:14" s="38" customFormat="1">
      <c r="A125" s="179">
        <f>'Year 4'!A125</f>
        <v>0</v>
      </c>
      <c r="B125" s="134">
        <f>'Year 4'!B125</f>
        <v>0</v>
      </c>
      <c r="C125" s="134">
        <f>'Year 4'!C125</f>
        <v>0</v>
      </c>
      <c r="D125" s="134">
        <f>'Year 4'!D125</f>
        <v>0</v>
      </c>
      <c r="E125" s="134">
        <f>'Year 4'!E125</f>
        <v>0</v>
      </c>
      <c r="F125" s="34"/>
      <c r="G125" s="198"/>
      <c r="H125" s="198"/>
      <c r="I125" s="198"/>
      <c r="J125" s="198"/>
      <c r="K125" s="95"/>
      <c r="L125" s="95"/>
      <c r="M125" s="95"/>
      <c r="N125" s="190"/>
    </row>
    <row r="126" spans="1:14" s="40" customFormat="1">
      <c r="A126" s="171" t="s">
        <v>16</v>
      </c>
      <c r="B126" s="203"/>
      <c r="C126" s="203"/>
      <c r="D126" s="203"/>
      <c r="E126" s="203"/>
      <c r="F126" s="203" t="s">
        <v>148</v>
      </c>
      <c r="G126" s="200">
        <f>SUM(G122:G125)</f>
        <v>0</v>
      </c>
      <c r="H126" s="172"/>
      <c r="I126" s="172"/>
      <c r="J126" s="204"/>
      <c r="K126" s="172"/>
      <c r="L126" s="172"/>
      <c r="M126" s="295" t="s">
        <v>20</v>
      </c>
      <c r="N126" s="205">
        <f>SUM(G119,G126)</f>
        <v>0</v>
      </c>
    </row>
    <row r="127" spans="1:14" s="38" customFormat="1">
      <c r="A127" s="195"/>
      <c r="B127" s="95"/>
      <c r="C127" s="95"/>
      <c r="D127" s="95"/>
      <c r="E127" s="95"/>
      <c r="F127" s="95"/>
      <c r="G127" s="95"/>
      <c r="H127" s="95"/>
      <c r="I127" s="95"/>
      <c r="J127" s="95"/>
      <c r="K127" s="95"/>
      <c r="L127" s="95"/>
      <c r="M127" s="95"/>
      <c r="N127" s="190"/>
    </row>
    <row r="128" spans="1:14" s="40" customFormat="1">
      <c r="A128" s="310" t="s">
        <v>149</v>
      </c>
      <c r="B128" s="263"/>
      <c r="C128" s="263"/>
      <c r="D128" s="263"/>
      <c r="E128" s="263"/>
      <c r="F128" s="263"/>
      <c r="G128" s="263"/>
      <c r="H128" s="263"/>
      <c r="I128" s="263"/>
      <c r="J128" s="263"/>
      <c r="K128" s="263"/>
      <c r="L128" s="263"/>
      <c r="M128" s="263"/>
      <c r="N128" s="265"/>
    </row>
    <row r="129" spans="1:14" s="40" customFormat="1">
      <c r="A129" s="171"/>
      <c r="B129" s="172"/>
      <c r="C129" s="172"/>
      <c r="D129" s="172"/>
      <c r="E129" s="172"/>
      <c r="F129" s="172"/>
      <c r="G129" s="172"/>
      <c r="H129" s="172"/>
      <c r="I129" s="172"/>
      <c r="J129" s="172"/>
      <c r="K129" s="172"/>
      <c r="L129" s="172"/>
      <c r="M129" s="172"/>
      <c r="N129" s="197"/>
    </row>
    <row r="130" spans="1:14" s="40" customFormat="1">
      <c r="A130" s="171" t="s">
        <v>150</v>
      </c>
      <c r="B130" s="51" t="s">
        <v>146</v>
      </c>
      <c r="C130" s="159"/>
      <c r="D130" s="172" t="s">
        <v>150</v>
      </c>
      <c r="E130" s="51" t="s">
        <v>146</v>
      </c>
      <c r="F130" s="159"/>
      <c r="G130" s="189" t="s">
        <v>151</v>
      </c>
      <c r="H130" s="172"/>
      <c r="I130" s="172"/>
      <c r="J130" s="189"/>
      <c r="K130" s="159"/>
      <c r="L130" s="159"/>
      <c r="M130" s="159"/>
      <c r="N130" s="170"/>
    </row>
    <row r="131" spans="1:14" s="40" customFormat="1">
      <c r="A131" s="196" t="s">
        <v>152</v>
      </c>
      <c r="B131" s="68">
        <f>'Year 4'!B131</f>
        <v>0</v>
      </c>
      <c r="C131" s="159"/>
      <c r="D131" s="134" t="s">
        <v>153</v>
      </c>
      <c r="E131" s="68">
        <f>'Year 4'!E131</f>
        <v>0</v>
      </c>
      <c r="F131" s="159"/>
      <c r="G131" s="189"/>
      <c r="H131" s="172"/>
      <c r="I131" s="172"/>
      <c r="J131" s="189"/>
      <c r="K131" s="159"/>
      <c r="L131" s="159"/>
      <c r="M131" s="159"/>
      <c r="N131" s="170"/>
    </row>
    <row r="132" spans="1:14" s="38" customFormat="1">
      <c r="A132" s="195" t="s">
        <v>154</v>
      </c>
      <c r="B132" s="68">
        <f>'Year 4'!B132</f>
        <v>0</v>
      </c>
      <c r="C132" s="157"/>
      <c r="D132" s="134" t="s">
        <v>155</v>
      </c>
      <c r="E132" s="68">
        <f>'Year 4'!E132</f>
        <v>0</v>
      </c>
      <c r="F132" s="157"/>
      <c r="G132" s="172" t="s">
        <v>150</v>
      </c>
      <c r="H132" s="172" t="s">
        <v>146</v>
      </c>
      <c r="I132" s="95"/>
      <c r="J132" s="172"/>
      <c r="K132" s="134"/>
      <c r="L132" s="134"/>
      <c r="M132" s="134"/>
      <c r="N132" s="206"/>
    </row>
    <row r="133" spans="1:14" s="38" customFormat="1">
      <c r="A133" s="195" t="s">
        <v>156</v>
      </c>
      <c r="B133" s="68">
        <f>'Year 4'!B133</f>
        <v>0</v>
      </c>
      <c r="C133" s="157"/>
      <c r="D133" s="134" t="s">
        <v>157</v>
      </c>
      <c r="E133" s="68">
        <f>'Year 4'!E133</f>
        <v>0</v>
      </c>
      <c r="F133" s="157"/>
      <c r="G133" s="95" t="s">
        <v>158</v>
      </c>
      <c r="H133" s="162">
        <f>'Year 4'!H133</f>
        <v>0</v>
      </c>
      <c r="I133" s="95"/>
      <c r="J133" s="95"/>
      <c r="K133" s="134"/>
      <c r="L133" s="134"/>
      <c r="M133" s="134"/>
      <c r="N133" s="206"/>
    </row>
    <row r="134" spans="1:14" s="38" customFormat="1">
      <c r="A134" s="195" t="s">
        <v>35</v>
      </c>
      <c r="B134" s="68">
        <f>'Year 4'!B134</f>
        <v>0</v>
      </c>
      <c r="C134" s="157"/>
      <c r="D134" s="134" t="s">
        <v>159</v>
      </c>
      <c r="E134" s="68">
        <f>'Year 4'!E134</f>
        <v>0</v>
      </c>
      <c r="F134" s="157"/>
      <c r="G134" s="134">
        <f>'Year 4'!G134</f>
        <v>0</v>
      </c>
      <c r="H134" s="162">
        <f>'Year 4'!H134</f>
        <v>0</v>
      </c>
      <c r="I134" s="95"/>
      <c r="J134" s="95"/>
      <c r="K134" s="134"/>
      <c r="L134" s="134"/>
      <c r="M134" s="134"/>
      <c r="N134" s="206"/>
    </row>
    <row r="135" spans="1:14" s="38" customFormat="1">
      <c r="A135" s="196" t="s">
        <v>160</v>
      </c>
      <c r="B135" s="68">
        <f>'Year 4'!B135</f>
        <v>0</v>
      </c>
      <c r="C135" s="157"/>
      <c r="D135" s="134" t="s">
        <v>161</v>
      </c>
      <c r="E135" s="68">
        <f>'Year 4'!E135</f>
        <v>0</v>
      </c>
      <c r="F135" s="157"/>
      <c r="G135" s="134">
        <f>'Year 4'!G135</f>
        <v>0</v>
      </c>
      <c r="H135" s="162">
        <f>'Year 4'!H135</f>
        <v>0</v>
      </c>
      <c r="I135" s="95"/>
      <c r="J135" s="95"/>
      <c r="K135" s="134"/>
      <c r="L135" s="134"/>
      <c r="M135" s="134"/>
      <c r="N135" s="206"/>
    </row>
    <row r="136" spans="1:14" s="38" customFormat="1">
      <c r="A136" s="179" t="s">
        <v>162</v>
      </c>
      <c r="B136" s="68">
        <f>'Year 4'!B136</f>
        <v>0</v>
      </c>
      <c r="C136" s="157"/>
      <c r="D136" s="134" t="s">
        <v>163</v>
      </c>
      <c r="E136" s="68">
        <f>'Year 4'!E136</f>
        <v>0</v>
      </c>
      <c r="F136" s="157"/>
      <c r="G136" s="134">
        <f>'Year 4'!G136</f>
        <v>0</v>
      </c>
      <c r="H136" s="162">
        <f>'Year 4'!H136</f>
        <v>0</v>
      </c>
      <c r="I136" s="95"/>
      <c r="J136" s="134"/>
      <c r="K136" s="134"/>
      <c r="L136" s="134"/>
      <c r="M136" s="134"/>
      <c r="N136" s="206"/>
    </row>
    <row r="137" spans="1:14" s="38" customFormat="1">
      <c r="A137" s="195" t="s">
        <v>164</v>
      </c>
      <c r="B137" s="68">
        <f>'Year 4'!B137</f>
        <v>0</v>
      </c>
      <c r="C137" s="157"/>
      <c r="D137" s="134" t="s">
        <v>165</v>
      </c>
      <c r="E137" s="68">
        <f>'Year 4'!E137</f>
        <v>0</v>
      </c>
      <c r="F137" s="157"/>
      <c r="G137" s="134">
        <f>'Year 4'!G137</f>
        <v>0</v>
      </c>
      <c r="H137" s="162">
        <f>'Year 4'!H137</f>
        <v>0</v>
      </c>
      <c r="I137" s="95"/>
      <c r="J137" s="134"/>
      <c r="K137" s="134"/>
      <c r="L137" s="134"/>
      <c r="M137" s="134"/>
      <c r="N137" s="206"/>
    </row>
    <row r="138" spans="1:14" s="38" customFormat="1">
      <c r="A138" s="195" t="s">
        <v>166</v>
      </c>
      <c r="B138" s="68">
        <f>'Year 4'!B138</f>
        <v>0</v>
      </c>
      <c r="C138" s="157"/>
      <c r="D138" s="134" t="s">
        <v>167</v>
      </c>
      <c r="E138" s="68">
        <f>'Year 4'!E138</f>
        <v>0</v>
      </c>
      <c r="F138" s="157"/>
      <c r="G138" s="134">
        <f>'Year 4'!G138</f>
        <v>0</v>
      </c>
      <c r="H138" s="162">
        <f>'Year 4'!H138</f>
        <v>0</v>
      </c>
      <c r="I138" s="95"/>
      <c r="J138" s="134"/>
      <c r="K138" s="134"/>
      <c r="L138" s="134"/>
      <c r="M138" s="134"/>
      <c r="N138" s="206"/>
    </row>
    <row r="139" spans="1:14" s="38" customFormat="1">
      <c r="A139" s="196" t="s">
        <v>168</v>
      </c>
      <c r="B139" s="68">
        <f>'Year 4'!B139</f>
        <v>0</v>
      </c>
      <c r="C139" s="157"/>
      <c r="D139" s="194" t="s">
        <v>169</v>
      </c>
      <c r="E139" s="68">
        <f>'Year 4'!E139</f>
        <v>0</v>
      </c>
      <c r="F139" s="157"/>
      <c r="G139" s="134">
        <f>'Year 4'!G139</f>
        <v>0</v>
      </c>
      <c r="H139" s="162">
        <f>'Year 4'!H139</f>
        <v>0</v>
      </c>
      <c r="I139" s="95"/>
      <c r="J139" s="134"/>
      <c r="K139" s="134"/>
      <c r="L139" s="134"/>
      <c r="M139" s="134"/>
      <c r="N139" s="206"/>
    </row>
    <row r="140" spans="1:14" s="38" customFormat="1">
      <c r="A140" s="195" t="s">
        <v>170</v>
      </c>
      <c r="B140" s="68">
        <f>'Year 4'!B140</f>
        <v>0</v>
      </c>
      <c r="C140" s="157"/>
      <c r="D140" s="134"/>
      <c r="E140" s="68">
        <f>'Year 4'!E140</f>
        <v>0</v>
      </c>
      <c r="F140" s="157"/>
      <c r="G140" s="134">
        <f>'Year 4'!G140</f>
        <v>0</v>
      </c>
      <c r="H140" s="162">
        <f>'Year 4'!H140</f>
        <v>0</v>
      </c>
      <c r="I140" s="95"/>
      <c r="J140" s="134"/>
      <c r="K140" s="134"/>
      <c r="L140" s="134"/>
      <c r="M140" s="134"/>
      <c r="N140" s="206"/>
    </row>
    <row r="141" spans="1:14" s="38" customFormat="1">
      <c r="A141" s="179" t="s">
        <v>171</v>
      </c>
      <c r="B141" s="68">
        <f>'Year 4'!B141</f>
        <v>0</v>
      </c>
      <c r="C141" s="157"/>
      <c r="D141" s="134"/>
      <c r="E141" s="68">
        <f>'Year 4'!E141</f>
        <v>0</v>
      </c>
      <c r="F141" s="157"/>
      <c r="G141" s="134">
        <f>'Year 4'!G141</f>
        <v>0</v>
      </c>
      <c r="H141" s="162">
        <f>'Year 4'!H141</f>
        <v>0</v>
      </c>
      <c r="I141" s="95"/>
      <c r="J141" s="134"/>
      <c r="K141" s="134"/>
      <c r="L141" s="134"/>
      <c r="M141" s="134"/>
      <c r="N141" s="206"/>
    </row>
    <row r="142" spans="1:14" s="38" customFormat="1">
      <c r="A142" s="195"/>
      <c r="B142" s="34"/>
      <c r="C142" s="157"/>
      <c r="D142" s="95"/>
      <c r="E142" s="95"/>
      <c r="F142" s="95"/>
      <c r="G142" s="95"/>
      <c r="H142" s="95"/>
      <c r="I142" s="95"/>
      <c r="J142" s="95"/>
      <c r="K142" s="95"/>
      <c r="L142" s="95"/>
      <c r="M142" s="134"/>
      <c r="N142" s="206"/>
    </row>
    <row r="143" spans="1:14" s="40" customFormat="1">
      <c r="A143" s="171" t="s">
        <v>16</v>
      </c>
      <c r="B143" s="203"/>
      <c r="C143" s="203"/>
      <c r="D143" s="203"/>
      <c r="E143" s="203"/>
      <c r="F143" s="203"/>
      <c r="G143" s="172"/>
      <c r="H143" s="172"/>
      <c r="I143" s="172"/>
      <c r="J143" s="172"/>
      <c r="K143" s="159"/>
      <c r="L143" s="159"/>
      <c r="M143" s="296" t="s">
        <v>22</v>
      </c>
      <c r="N143" s="205">
        <f>SUM(B131:B142,E131:E142,H133:H142)</f>
        <v>0</v>
      </c>
    </row>
    <row r="144" spans="1:14" s="40" customFormat="1">
      <c r="A144" s="171"/>
      <c r="B144" s="159"/>
      <c r="C144" s="159"/>
      <c r="D144" s="159"/>
      <c r="E144" s="159"/>
      <c r="F144" s="159"/>
      <c r="G144" s="172"/>
      <c r="H144" s="172"/>
      <c r="I144" s="172"/>
      <c r="J144" s="172"/>
      <c r="K144" s="159"/>
      <c r="L144" s="159"/>
      <c r="M144" s="159"/>
      <c r="N144" s="170"/>
    </row>
    <row r="145" spans="1:14" s="40" customFormat="1">
      <c r="A145" s="310" t="s">
        <v>172</v>
      </c>
      <c r="B145" s="263"/>
      <c r="C145" s="263"/>
      <c r="D145" s="263"/>
      <c r="E145" s="263"/>
      <c r="F145" s="263"/>
      <c r="G145" s="263"/>
      <c r="H145" s="263"/>
      <c r="I145" s="263"/>
      <c r="J145" s="263"/>
      <c r="K145" s="264"/>
      <c r="L145" s="264"/>
      <c r="M145" s="264"/>
      <c r="N145" s="268"/>
    </row>
    <row r="146" spans="1:14" s="40" customFormat="1">
      <c r="A146" s="171"/>
      <c r="B146" s="172"/>
      <c r="C146" s="172"/>
      <c r="D146" s="172"/>
      <c r="E146" s="172"/>
      <c r="F146" s="172"/>
      <c r="G146" s="172"/>
      <c r="H146" s="172"/>
      <c r="I146" s="172"/>
      <c r="J146" s="172"/>
      <c r="K146" s="172"/>
      <c r="L146" s="172"/>
      <c r="M146" s="172"/>
      <c r="N146" s="197"/>
    </row>
    <row r="147" spans="1:14" s="40" customFormat="1" ht="25.5">
      <c r="A147" s="171" t="s">
        <v>95</v>
      </c>
      <c r="B147" s="172" t="s">
        <v>173</v>
      </c>
      <c r="C147" s="172" t="s">
        <v>174</v>
      </c>
      <c r="D147" s="207" t="s">
        <v>175</v>
      </c>
      <c r="E147" s="169" t="s">
        <v>176</v>
      </c>
      <c r="F147" s="207" t="s">
        <v>177</v>
      </c>
      <c r="G147" s="169" t="s">
        <v>178</v>
      </c>
      <c r="H147" s="207" t="s">
        <v>179</v>
      </c>
      <c r="I147" s="172" t="s">
        <v>40</v>
      </c>
      <c r="J147" s="172"/>
      <c r="K147" s="172"/>
      <c r="L147" s="172"/>
      <c r="M147" s="172"/>
      <c r="N147" s="197"/>
    </row>
    <row r="148" spans="1:14" s="40" customFormat="1">
      <c r="A148" s="171"/>
      <c r="B148" s="172"/>
      <c r="C148" s="172"/>
      <c r="D148" s="207"/>
      <c r="E148" s="169"/>
      <c r="F148" s="207"/>
      <c r="G148" s="183"/>
      <c r="H148" s="208"/>
      <c r="I148" s="172"/>
      <c r="J148" s="172"/>
      <c r="K148" s="172"/>
      <c r="L148" s="172"/>
      <c r="M148" s="172"/>
      <c r="N148" s="197"/>
    </row>
    <row r="149" spans="1:14" s="38" customFormat="1">
      <c r="A149" s="181" t="s">
        <v>61</v>
      </c>
      <c r="B149" s="172"/>
      <c r="C149" s="172"/>
      <c r="D149" s="172"/>
      <c r="E149" s="169"/>
      <c r="F149" s="172"/>
      <c r="G149" s="183"/>
      <c r="H149" s="159"/>
      <c r="I149" s="172"/>
      <c r="J149" s="159"/>
      <c r="K149" s="159"/>
      <c r="L149" s="159"/>
      <c r="M149" s="172"/>
      <c r="N149" s="206"/>
    </row>
    <row r="150" spans="1:14" s="38" customFormat="1">
      <c r="A150" s="156">
        <f>'Year 4'!A150</f>
        <v>0</v>
      </c>
      <c r="B150" s="157">
        <f>'Year 4'!B150</f>
        <v>0</v>
      </c>
      <c r="C150" s="162">
        <f>'Year 4'!C150</f>
        <v>0</v>
      </c>
      <c r="D150" s="162">
        <f>'Year 4'!D150</f>
        <v>0</v>
      </c>
      <c r="E150" s="162">
        <f>'Year 4'!E150</f>
        <v>0</v>
      </c>
      <c r="F150" s="162">
        <f>'Year 4'!F150</f>
        <v>0</v>
      </c>
      <c r="G150" s="209">
        <f>E150*F150</f>
        <v>0</v>
      </c>
      <c r="H150" s="162">
        <f>'Year 4'!H150</f>
        <v>0</v>
      </c>
      <c r="I150" s="198">
        <f>(D150+G150+H150)*C150</f>
        <v>0</v>
      </c>
      <c r="J150" s="66"/>
      <c r="K150" s="66"/>
      <c r="L150" s="66"/>
      <c r="M150" s="95"/>
      <c r="N150" s="206"/>
    </row>
    <row r="151" spans="1:14" s="38" customFormat="1">
      <c r="A151" s="156">
        <f>'Year 4'!A151</f>
        <v>0</v>
      </c>
      <c r="B151" s="157">
        <f>'Year 4'!B151</f>
        <v>0</v>
      </c>
      <c r="C151" s="162">
        <f>'Year 4'!C151</f>
        <v>0</v>
      </c>
      <c r="D151" s="162">
        <f>'Year 4'!D151</f>
        <v>0</v>
      </c>
      <c r="E151" s="162">
        <f>'Year 4'!E151</f>
        <v>0</v>
      </c>
      <c r="F151" s="162">
        <f>'Year 4'!F151</f>
        <v>0</v>
      </c>
      <c r="G151" s="209">
        <f>E151*F151</f>
        <v>0</v>
      </c>
      <c r="H151" s="162">
        <f>'Year 4'!H151</f>
        <v>0</v>
      </c>
      <c r="I151" s="198">
        <f t="shared" ref="I151:I158" si="38">(D151+G151+H151)*C151</f>
        <v>0</v>
      </c>
      <c r="J151" s="66"/>
      <c r="K151" s="66"/>
      <c r="L151" s="66"/>
      <c r="M151" s="95"/>
      <c r="N151" s="206"/>
    </row>
    <row r="152" spans="1:14" s="38" customFormat="1">
      <c r="A152" s="156">
        <f>'Year 4'!A152</f>
        <v>0</v>
      </c>
      <c r="B152" s="157">
        <f>'Year 4'!B152</f>
        <v>0</v>
      </c>
      <c r="C152" s="162">
        <f>'Year 4'!C152</f>
        <v>0</v>
      </c>
      <c r="D152" s="162">
        <f>'Year 4'!D152</f>
        <v>0</v>
      </c>
      <c r="E152" s="162">
        <f>'Year 4'!E152</f>
        <v>0</v>
      </c>
      <c r="F152" s="162">
        <f>'Year 4'!F152</f>
        <v>0</v>
      </c>
      <c r="G152" s="209">
        <f>E152*F152</f>
        <v>0</v>
      </c>
      <c r="H152" s="162">
        <f>'Year 4'!H152</f>
        <v>0</v>
      </c>
      <c r="I152" s="198">
        <f t="shared" si="38"/>
        <v>0</v>
      </c>
      <c r="J152" s="66"/>
      <c r="K152" s="66"/>
      <c r="L152" s="66"/>
      <c r="M152" s="95"/>
      <c r="N152" s="206"/>
    </row>
    <row r="153" spans="1:14" s="38" customFormat="1">
      <c r="A153" s="303"/>
      <c r="B153" s="35"/>
      <c r="C153" s="35"/>
      <c r="D153" s="35"/>
      <c r="E153" s="33" t="s">
        <v>180</v>
      </c>
      <c r="F153" s="72"/>
      <c r="G153" s="37"/>
      <c r="H153" s="37"/>
      <c r="I153" s="36">
        <f>SUM(I150:I152)</f>
        <v>0</v>
      </c>
      <c r="J153" s="66"/>
      <c r="K153" s="66"/>
      <c r="L153" s="66"/>
      <c r="M153" s="95"/>
      <c r="N153" s="206"/>
    </row>
    <row r="154" spans="1:14" s="38" customFormat="1">
      <c r="A154" s="181" t="s">
        <v>181</v>
      </c>
      <c r="B154" s="163"/>
      <c r="C154" s="34"/>
      <c r="D154" s="34"/>
      <c r="E154" s="34"/>
      <c r="F154" s="162"/>
      <c r="G154" s="209">
        <f>E154*F154</f>
        <v>0</v>
      </c>
      <c r="H154" s="162"/>
      <c r="I154" s="198">
        <f t="shared" si="38"/>
        <v>0</v>
      </c>
      <c r="J154" s="66"/>
      <c r="K154" s="66"/>
      <c r="L154" s="66"/>
      <c r="M154" s="95"/>
      <c r="N154" s="206"/>
    </row>
    <row r="155" spans="1:14" s="38" customFormat="1">
      <c r="A155" s="156">
        <f>'Year 4'!A155</f>
        <v>0</v>
      </c>
      <c r="B155" s="157">
        <f>'Year 4'!B155</f>
        <v>0</v>
      </c>
      <c r="C155" s="162">
        <f>'Year 4'!C155</f>
        <v>0</v>
      </c>
      <c r="D155" s="162">
        <f>'Year 4'!D155</f>
        <v>0</v>
      </c>
      <c r="E155" s="162">
        <f>'Year 4'!E155</f>
        <v>0</v>
      </c>
      <c r="F155" s="162">
        <f>'Year 4'!F155</f>
        <v>0</v>
      </c>
      <c r="G155" s="210">
        <f>E155*F155</f>
        <v>0</v>
      </c>
      <c r="H155" s="162">
        <f>'Year 4'!H155</f>
        <v>0</v>
      </c>
      <c r="I155" s="177">
        <f t="shared" si="38"/>
        <v>0</v>
      </c>
      <c r="J155" s="66"/>
      <c r="K155" s="66"/>
      <c r="L155" s="66"/>
      <c r="M155" s="95"/>
      <c r="N155" s="206"/>
    </row>
    <row r="156" spans="1:14" s="38" customFormat="1">
      <c r="A156" s="156">
        <f>'Year 4'!A156</f>
        <v>0</v>
      </c>
      <c r="B156" s="157">
        <f>'Year 4'!B156</f>
        <v>0</v>
      </c>
      <c r="C156" s="162">
        <f>'Year 4'!C156</f>
        <v>0</v>
      </c>
      <c r="D156" s="162">
        <f>'Year 4'!D156</f>
        <v>0</v>
      </c>
      <c r="E156" s="162">
        <f>'Year 4'!E156</f>
        <v>0</v>
      </c>
      <c r="F156" s="162">
        <f>'Year 4'!F156</f>
        <v>0</v>
      </c>
      <c r="G156" s="210">
        <f>E156*F156</f>
        <v>0</v>
      </c>
      <c r="H156" s="162">
        <f>'Year 4'!H156</f>
        <v>0</v>
      </c>
      <c r="I156" s="177">
        <f t="shared" si="38"/>
        <v>0</v>
      </c>
      <c r="J156" s="66"/>
      <c r="K156" s="66"/>
      <c r="L156" s="66"/>
      <c r="M156" s="95"/>
      <c r="N156" s="206"/>
    </row>
    <row r="157" spans="1:14" s="38" customFormat="1">
      <c r="A157" s="156">
        <f>'Year 4'!A157</f>
        <v>0</v>
      </c>
      <c r="B157" s="157">
        <f>'Year 4'!B157</f>
        <v>0</v>
      </c>
      <c r="C157" s="162">
        <f>'Year 4'!C157</f>
        <v>0</v>
      </c>
      <c r="D157" s="162">
        <f>'Year 4'!D157</f>
        <v>0</v>
      </c>
      <c r="E157" s="162">
        <f>'Year 4'!E157</f>
        <v>0</v>
      </c>
      <c r="F157" s="162">
        <f>'Year 4'!F157</f>
        <v>0</v>
      </c>
      <c r="G157" s="210">
        <f>E157*F157</f>
        <v>0</v>
      </c>
      <c r="H157" s="162">
        <f>'Year 4'!H157</f>
        <v>0</v>
      </c>
      <c r="I157" s="177">
        <f t="shared" si="38"/>
        <v>0</v>
      </c>
      <c r="J157" s="66"/>
      <c r="K157" s="66"/>
      <c r="L157" s="66"/>
      <c r="M157" s="95"/>
      <c r="N157" s="206"/>
    </row>
    <row r="158" spans="1:14" s="38" customFormat="1">
      <c r="A158" s="302">
        <f>'Year 4'!A158</f>
        <v>0</v>
      </c>
      <c r="B158" s="67">
        <f>'Year 4'!B158</f>
        <v>0</v>
      </c>
      <c r="C158" s="37">
        <f>'Year 4'!C158</f>
        <v>0</v>
      </c>
      <c r="D158" s="37">
        <f>'Year 4'!D158</f>
        <v>0</v>
      </c>
      <c r="E158" s="37">
        <f>'Year 4'!E158</f>
        <v>0</v>
      </c>
      <c r="F158" s="37">
        <f>'Year 4'!F158</f>
        <v>0</v>
      </c>
      <c r="G158" s="70">
        <f>E158*F158</f>
        <v>0</v>
      </c>
      <c r="H158" s="37">
        <f>'Year 4'!H158</f>
        <v>0</v>
      </c>
      <c r="I158" s="55">
        <f t="shared" si="38"/>
        <v>0</v>
      </c>
      <c r="J158" s="66"/>
      <c r="K158" s="66"/>
      <c r="L158" s="66"/>
      <c r="M158" s="95"/>
      <c r="N158" s="206"/>
    </row>
    <row r="159" spans="1:14" s="38" customFormat="1">
      <c r="A159" s="171" t="s">
        <v>182</v>
      </c>
      <c r="B159" s="172"/>
      <c r="C159" s="200" t="s">
        <v>183</v>
      </c>
      <c r="D159" s="200" t="s">
        <v>184</v>
      </c>
      <c r="E159" s="200" t="s">
        <v>185</v>
      </c>
      <c r="F159" s="200" t="s">
        <v>186</v>
      </c>
      <c r="G159" s="200"/>
      <c r="H159" s="200"/>
      <c r="I159" s="198"/>
      <c r="J159" s="34"/>
      <c r="K159" s="34"/>
      <c r="L159" s="34"/>
      <c r="M159" s="95"/>
      <c r="N159" s="206"/>
    </row>
    <row r="160" spans="1:14" s="40" customFormat="1">
      <c r="A160" s="156">
        <f>'Year 4'!A160</f>
        <v>0</v>
      </c>
      <c r="B160" s="157">
        <f>'Year 4'!B160</f>
        <v>0</v>
      </c>
      <c r="C160" s="162">
        <f>'Year 4'!C160</f>
        <v>0</v>
      </c>
      <c r="D160" s="162">
        <f>'Year 4'!D160</f>
        <v>0</v>
      </c>
      <c r="E160" s="211">
        <v>0.57499999999999996</v>
      </c>
      <c r="F160" s="162">
        <f>'Year 4'!F160</f>
        <v>0</v>
      </c>
      <c r="G160" s="211"/>
      <c r="H160" s="34"/>
      <c r="I160" s="198">
        <f>ROUND((C160*D160*E160)+F160,0)</f>
        <v>0</v>
      </c>
      <c r="J160" s="66"/>
      <c r="K160" s="66"/>
      <c r="L160" s="66"/>
      <c r="M160" s="95"/>
      <c r="N160" s="206"/>
    </row>
    <row r="161" spans="1:14" s="40" customFormat="1">
      <c r="A161" s="156">
        <f>'Year 4'!A161</f>
        <v>0</v>
      </c>
      <c r="B161" s="157">
        <f>'Year 4'!B161</f>
        <v>0</v>
      </c>
      <c r="C161" s="162">
        <f>'Year 4'!C161</f>
        <v>0</v>
      </c>
      <c r="D161" s="162">
        <f>'Year 4'!D161</f>
        <v>0</v>
      </c>
      <c r="E161" s="211">
        <v>0.57499999999999996</v>
      </c>
      <c r="F161" s="162">
        <f>'Year 4'!F161</f>
        <v>0</v>
      </c>
      <c r="G161" s="211"/>
      <c r="H161" s="34"/>
      <c r="I161" s="198">
        <f>ROUND((C161*D161*E161)+F161,0)</f>
        <v>0</v>
      </c>
      <c r="J161" s="66"/>
      <c r="K161" s="66"/>
      <c r="L161" s="66"/>
      <c r="M161" s="95"/>
      <c r="N161" s="206"/>
    </row>
    <row r="162" spans="1:14" s="40" customFormat="1">
      <c r="A162" s="156">
        <f>'Year 4'!A162</f>
        <v>0</v>
      </c>
      <c r="B162" s="157">
        <f>'Year 4'!B162</f>
        <v>0</v>
      </c>
      <c r="C162" s="162">
        <f>'Year 4'!C162</f>
        <v>0</v>
      </c>
      <c r="D162" s="162">
        <f>'Year 4'!D162</f>
        <v>0</v>
      </c>
      <c r="E162" s="211">
        <v>0.57499999999999996</v>
      </c>
      <c r="F162" s="162">
        <f>'Year 4'!F162</f>
        <v>0</v>
      </c>
      <c r="G162" s="211"/>
      <c r="H162" s="34"/>
      <c r="I162" s="198">
        <f>ROUND((C162*D162*E162)+F162,0)</f>
        <v>0</v>
      </c>
      <c r="J162" s="66"/>
      <c r="K162" s="66"/>
      <c r="L162" s="66"/>
      <c r="M162" s="95"/>
      <c r="N162" s="206"/>
    </row>
    <row r="163" spans="1:14" s="40" customFormat="1">
      <c r="A163" s="212"/>
      <c r="B163" s="134"/>
      <c r="C163" s="34"/>
      <c r="D163" s="34"/>
      <c r="E163" s="159" t="s">
        <v>187</v>
      </c>
      <c r="F163" s="159"/>
      <c r="G163" s="159"/>
      <c r="H163" s="199"/>
      <c r="I163" s="200">
        <f>SUM(I155:I162)</f>
        <v>0</v>
      </c>
      <c r="J163" s="66"/>
      <c r="K163" s="66"/>
      <c r="L163" s="66"/>
      <c r="M163" s="95"/>
      <c r="N163" s="206"/>
    </row>
    <row r="164" spans="1:14" s="40" customFormat="1">
      <c r="A164" s="179"/>
      <c r="B164" s="134"/>
      <c r="C164" s="34"/>
      <c r="D164" s="34"/>
      <c r="E164" s="211"/>
      <c r="F164" s="211"/>
      <c r="G164" s="211"/>
      <c r="H164" s="34"/>
      <c r="I164" s="198"/>
      <c r="J164" s="66"/>
      <c r="K164" s="66"/>
      <c r="L164" s="66"/>
      <c r="M164" s="95"/>
      <c r="N164" s="206"/>
    </row>
    <row r="165" spans="1:14" s="40" customFormat="1">
      <c r="A165" s="171" t="s">
        <v>16</v>
      </c>
      <c r="B165" s="203"/>
      <c r="C165" s="203"/>
      <c r="D165" s="203"/>
      <c r="E165" s="203"/>
      <c r="F165" s="203"/>
      <c r="G165" s="203"/>
      <c r="H165" s="203"/>
      <c r="I165" s="172"/>
      <c r="J165" s="172"/>
      <c r="K165" s="172"/>
      <c r="L165" s="204"/>
      <c r="M165" s="295" t="s">
        <v>24</v>
      </c>
      <c r="N165" s="213">
        <f>I153+I163</f>
        <v>0</v>
      </c>
    </row>
    <row r="166" spans="1:14" s="38" customFormat="1">
      <c r="A166" s="195"/>
      <c r="B166" s="95"/>
      <c r="C166" s="95"/>
      <c r="D166" s="95"/>
      <c r="E166" s="95"/>
      <c r="F166" s="95"/>
      <c r="G166" s="95"/>
      <c r="H166" s="95"/>
      <c r="I166" s="95"/>
      <c r="J166" s="95"/>
      <c r="K166" s="95"/>
      <c r="L166" s="95"/>
      <c r="M166" s="95"/>
      <c r="N166" s="190"/>
    </row>
    <row r="167" spans="1:14" s="40" customFormat="1">
      <c r="A167" s="311" t="s">
        <v>189</v>
      </c>
      <c r="B167" s="269"/>
      <c r="C167" s="269"/>
      <c r="D167" s="269"/>
      <c r="E167" s="269"/>
      <c r="F167" s="269"/>
      <c r="G167" s="269"/>
      <c r="H167" s="269"/>
      <c r="I167" s="269"/>
      <c r="J167" s="269"/>
      <c r="K167" s="269"/>
      <c r="L167" s="269"/>
      <c r="M167" s="269"/>
      <c r="N167" s="270"/>
    </row>
    <row r="168" spans="1:14" s="40" customFormat="1">
      <c r="A168" s="292" t="s">
        <v>190</v>
      </c>
      <c r="B168" s="293"/>
      <c r="C168" s="293"/>
      <c r="D168" s="293"/>
      <c r="E168" s="326" t="s">
        <v>191</v>
      </c>
      <c r="F168" s="327"/>
      <c r="G168" s="328"/>
      <c r="H168" s="293"/>
      <c r="I168" s="294" t="s">
        <v>192</v>
      </c>
      <c r="J168" s="6"/>
      <c r="K168" s="293"/>
      <c r="L168" s="293"/>
      <c r="M168" s="293"/>
      <c r="N168" s="174"/>
    </row>
    <row r="169" spans="1:14" s="40" customFormat="1">
      <c r="A169" s="214"/>
      <c r="B169" s="84" t="s">
        <v>150</v>
      </c>
      <c r="C169" s="84" t="s">
        <v>146</v>
      </c>
      <c r="D169" s="85"/>
      <c r="E169" s="329"/>
      <c r="F169" s="329" t="s">
        <v>150</v>
      </c>
      <c r="G169" s="329" t="s">
        <v>146</v>
      </c>
      <c r="H169" s="84"/>
      <c r="I169" s="85"/>
      <c r="J169" s="84" t="s">
        <v>150</v>
      </c>
      <c r="K169" s="84" t="s">
        <v>146</v>
      </c>
      <c r="L169" s="84"/>
      <c r="M169" s="84"/>
      <c r="N169" s="174"/>
    </row>
    <row r="170" spans="1:14" s="38" customFormat="1">
      <c r="A170" s="215"/>
      <c r="B170" s="79" t="s">
        <v>193</v>
      </c>
      <c r="C170" s="54">
        <f>'Year 4'!C170</f>
        <v>0</v>
      </c>
      <c r="D170" s="87"/>
      <c r="E170" s="330"/>
      <c r="F170" s="331" t="s">
        <v>194</v>
      </c>
      <c r="G170" s="332"/>
      <c r="H170" s="87"/>
      <c r="I170" s="87"/>
      <c r="J170" s="80">
        <f>'Year 4'!J170</f>
        <v>0</v>
      </c>
      <c r="K170" s="54"/>
      <c r="L170" s="87"/>
      <c r="M170" s="87"/>
      <c r="N170" s="216"/>
    </row>
    <row r="171" spans="1:14" s="38" customFormat="1">
      <c r="A171" s="215"/>
      <c r="B171" s="79" t="s">
        <v>195</v>
      </c>
      <c r="C171" s="54">
        <f>'Year 4'!C171</f>
        <v>0</v>
      </c>
      <c r="D171" s="87"/>
      <c r="E171" s="330"/>
      <c r="F171" s="331" t="s">
        <v>196</v>
      </c>
      <c r="G171" s="332"/>
      <c r="H171" s="87"/>
      <c r="I171" s="87"/>
      <c r="J171" s="80">
        <f>'Year 4'!J171</f>
        <v>0</v>
      </c>
      <c r="K171" s="54"/>
      <c r="L171" s="87"/>
      <c r="M171" s="87"/>
      <c r="N171" s="216"/>
    </row>
    <row r="172" spans="1:14" s="38" customFormat="1">
      <c r="A172" s="215"/>
      <c r="B172" s="79" t="s">
        <v>197</v>
      </c>
      <c r="C172" s="54">
        <f>'Year 4'!C172</f>
        <v>0</v>
      </c>
      <c r="D172" s="87"/>
      <c r="E172" s="330"/>
      <c r="F172" s="331" t="s">
        <v>198</v>
      </c>
      <c r="G172" s="332"/>
      <c r="H172" s="87"/>
      <c r="I172" s="87"/>
      <c r="J172" s="80">
        <f>'Year 4'!J172</f>
        <v>0</v>
      </c>
      <c r="K172" s="54"/>
      <c r="L172" s="87"/>
      <c r="M172" s="87"/>
      <c r="N172" s="216"/>
    </row>
    <row r="173" spans="1:14" s="38" customFormat="1">
      <c r="A173" s="215"/>
      <c r="B173" s="79" t="s">
        <v>199</v>
      </c>
      <c r="C173" s="54">
        <f>'Year 4'!C173</f>
        <v>0</v>
      </c>
      <c r="D173" s="87"/>
      <c r="E173" s="330"/>
      <c r="F173" s="331">
        <f>'Year 4'!F173</f>
        <v>0</v>
      </c>
      <c r="G173" s="332"/>
      <c r="H173" s="87"/>
      <c r="I173" s="87"/>
      <c r="J173" s="80">
        <f>'Year 4'!J173</f>
        <v>0</v>
      </c>
      <c r="K173" s="54"/>
      <c r="L173" s="87"/>
      <c r="M173" s="87"/>
      <c r="N173" s="216"/>
    </row>
    <row r="174" spans="1:14" s="38" customFormat="1">
      <c r="A174" s="215"/>
      <c r="B174" s="79" t="s">
        <v>200</v>
      </c>
      <c r="C174" s="54">
        <f>'Year 4'!C174</f>
        <v>0</v>
      </c>
      <c r="D174" s="87"/>
      <c r="E174" s="330"/>
      <c r="F174" s="331">
        <f>'Year 4'!F174</f>
        <v>0</v>
      </c>
      <c r="G174" s="332"/>
      <c r="H174" s="87"/>
      <c r="I174" s="87"/>
      <c r="J174" s="80">
        <f>'Year 4'!J174</f>
        <v>0</v>
      </c>
      <c r="K174" s="54"/>
      <c r="L174" s="87"/>
      <c r="M174" s="87"/>
      <c r="N174" s="216"/>
    </row>
    <row r="175" spans="1:14" s="38" customFormat="1">
      <c r="A175" s="215"/>
      <c r="B175" s="79" t="s">
        <v>201</v>
      </c>
      <c r="C175" s="54">
        <f>'Year 4'!C175</f>
        <v>0</v>
      </c>
      <c r="D175" s="87"/>
      <c r="E175" s="330"/>
      <c r="F175" s="331">
        <f>'Year 4'!F175</f>
        <v>0</v>
      </c>
      <c r="G175" s="332"/>
      <c r="H175" s="87"/>
      <c r="I175" s="87"/>
      <c r="J175" s="80">
        <f>'Year 4'!J175</f>
        <v>0</v>
      </c>
      <c r="K175" s="54"/>
      <c r="L175" s="87"/>
      <c r="M175" s="87"/>
      <c r="N175" s="216"/>
    </row>
    <row r="176" spans="1:14" s="38" customFormat="1">
      <c r="A176" s="215"/>
      <c r="B176" s="79" t="s">
        <v>202</v>
      </c>
      <c r="C176" s="54">
        <f>'Year 4'!C176</f>
        <v>0</v>
      </c>
      <c r="D176" s="87"/>
      <c r="E176" s="330"/>
      <c r="F176" s="331">
        <f>'Year 4'!F176</f>
        <v>0</v>
      </c>
      <c r="G176" s="332"/>
      <c r="H176" s="87"/>
      <c r="I176" s="87"/>
      <c r="J176" s="80">
        <f>'Year 4'!J176</f>
        <v>0</v>
      </c>
      <c r="K176" s="54"/>
      <c r="L176" s="87"/>
      <c r="M176" s="87"/>
      <c r="N176" s="216"/>
    </row>
    <row r="177" spans="1:18" s="38" customFormat="1">
      <c r="A177" s="215"/>
      <c r="B177" s="79" t="s">
        <v>194</v>
      </c>
      <c r="C177" s="54">
        <f>'Year 4'!C177</f>
        <v>0</v>
      </c>
      <c r="D177" s="87"/>
      <c r="E177" s="330"/>
      <c r="F177" s="331">
        <f>'Year 4'!F177</f>
        <v>0</v>
      </c>
      <c r="G177" s="332"/>
      <c r="H177" s="87"/>
      <c r="I177" s="87"/>
      <c r="J177" s="80">
        <f>'Year 4'!J177</f>
        <v>0</v>
      </c>
      <c r="K177" s="54"/>
      <c r="L177" s="87"/>
      <c r="M177" s="87"/>
      <c r="N177" s="216"/>
    </row>
    <row r="178" spans="1:18" s="38" customFormat="1">
      <c r="A178" s="215"/>
      <c r="B178" s="79" t="s">
        <v>196</v>
      </c>
      <c r="C178" s="54">
        <f>'Year 4'!C178</f>
        <v>0</v>
      </c>
      <c r="D178" s="87"/>
      <c r="E178" s="330"/>
      <c r="F178" s="331">
        <f>'Year 4'!F178</f>
        <v>0</v>
      </c>
      <c r="G178" s="332"/>
      <c r="H178" s="87"/>
      <c r="I178" s="87"/>
      <c r="J178" s="80">
        <f>'Year 4'!J178</f>
        <v>0</v>
      </c>
      <c r="K178" s="54"/>
      <c r="L178" s="87"/>
      <c r="M178" s="87"/>
      <c r="N178" s="216"/>
    </row>
    <row r="179" spans="1:18" s="38" customFormat="1">
      <c r="A179" s="215"/>
      <c r="B179" s="79" t="s">
        <v>203</v>
      </c>
      <c r="C179" s="54">
        <f>'Year 4'!C179</f>
        <v>0</v>
      </c>
      <c r="D179" s="87"/>
      <c r="E179" s="330"/>
      <c r="F179" s="331">
        <f>'Year 4'!F179</f>
        <v>0</v>
      </c>
      <c r="G179" s="332"/>
      <c r="H179" s="87"/>
      <c r="I179" s="87"/>
      <c r="J179" s="80">
        <f>'Year 4'!J179</f>
        <v>0</v>
      </c>
      <c r="K179" s="54"/>
      <c r="L179" s="87"/>
      <c r="M179" s="87"/>
      <c r="N179" s="216"/>
    </row>
    <row r="180" spans="1:18" s="40" customFormat="1">
      <c r="A180" s="214"/>
      <c r="B180" s="79" t="s">
        <v>204</v>
      </c>
      <c r="C180" s="54">
        <f>'Year 4'!C180</f>
        <v>0</v>
      </c>
      <c r="D180" s="89"/>
      <c r="E180" s="329"/>
      <c r="F180" s="331">
        <f>'Year 4'!F180</f>
        <v>0</v>
      </c>
      <c r="G180" s="332"/>
      <c r="H180" s="84"/>
      <c r="I180" s="84"/>
      <c r="J180" s="80">
        <f>'Year 4'!J180</f>
        <v>0</v>
      </c>
      <c r="K180" s="54"/>
      <c r="L180" s="84"/>
      <c r="M180" s="84"/>
      <c r="N180" s="185"/>
    </row>
    <row r="181" spans="1:18" s="40" customFormat="1">
      <c r="A181" s="214"/>
      <c r="B181" s="79" t="s">
        <v>205</v>
      </c>
      <c r="C181" s="54">
        <f>'Year 4'!C181</f>
        <v>0</v>
      </c>
      <c r="D181" s="90"/>
      <c r="E181" s="329"/>
      <c r="F181" s="331">
        <f>'Year 4'!F181</f>
        <v>0</v>
      </c>
      <c r="G181" s="332"/>
      <c r="H181" s="90"/>
      <c r="I181" s="90"/>
      <c r="J181" s="80">
        <f>'Year 4'!J181</f>
        <v>0</v>
      </c>
      <c r="K181" s="54"/>
      <c r="L181" s="87"/>
      <c r="M181" s="87"/>
      <c r="N181" s="216"/>
      <c r="O181" s="38"/>
      <c r="P181" s="38"/>
    </row>
    <row r="182" spans="1:18" s="40" customFormat="1">
      <c r="A182" s="214"/>
      <c r="B182" s="79">
        <f>'Year 4'!B182</f>
        <v>0</v>
      </c>
      <c r="C182" s="54">
        <f>'Year 4'!C182</f>
        <v>0</v>
      </c>
      <c r="D182" s="84"/>
      <c r="E182" s="329"/>
      <c r="F182" s="331">
        <f>'Year 4'!F182</f>
        <v>0</v>
      </c>
      <c r="G182" s="332"/>
      <c r="H182" s="84"/>
      <c r="I182" s="84"/>
      <c r="J182" s="80">
        <f>'Year 4'!J182</f>
        <v>0</v>
      </c>
      <c r="K182" s="54"/>
      <c r="L182" s="84"/>
      <c r="M182" s="84"/>
      <c r="N182" s="174"/>
    </row>
    <row r="183" spans="1:18" s="40" customFormat="1">
      <c r="A183" s="214"/>
      <c r="B183" s="79">
        <f>'Year 4'!B183</f>
        <v>0</v>
      </c>
      <c r="C183" s="54">
        <f>'Year 4'!C183</f>
        <v>0</v>
      </c>
      <c r="D183" s="84"/>
      <c r="E183" s="329"/>
      <c r="F183" s="331">
        <f>'Year 4'!F183</f>
        <v>0</v>
      </c>
      <c r="G183" s="332"/>
      <c r="H183" s="84"/>
      <c r="I183" s="84"/>
      <c r="J183" s="80">
        <f>'Year 4'!J183</f>
        <v>0</v>
      </c>
      <c r="K183" s="54"/>
      <c r="L183" s="84"/>
      <c r="M183" s="84"/>
      <c r="N183" s="174"/>
    </row>
    <row r="184" spans="1:18" s="40" customFormat="1">
      <c r="A184" s="217"/>
      <c r="B184" s="79">
        <f>'Year 4'!B184</f>
        <v>0</v>
      </c>
      <c r="C184" s="54">
        <f>'Year 4'!C184</f>
        <v>0</v>
      </c>
      <c r="D184" s="84"/>
      <c r="E184" s="329"/>
      <c r="F184" s="331">
        <f>'Year 4'!F184</f>
        <v>0</v>
      </c>
      <c r="G184" s="332"/>
      <c r="H184" s="84"/>
      <c r="I184" s="84"/>
      <c r="J184" s="80">
        <f>'Year 4'!J184</f>
        <v>0</v>
      </c>
      <c r="K184" s="54"/>
      <c r="L184" s="84"/>
      <c r="M184" s="84"/>
      <c r="N184" s="174"/>
    </row>
    <row r="185" spans="1:18" s="38" customFormat="1">
      <c r="A185" s="218"/>
      <c r="B185" s="79">
        <f>'Year 4'!B185</f>
        <v>0</v>
      </c>
      <c r="C185" s="54">
        <f>'Year 4'!C185</f>
        <v>0</v>
      </c>
      <c r="D185" s="91"/>
      <c r="E185" s="333"/>
      <c r="F185" s="331">
        <f>'Year 4'!F185</f>
        <v>0</v>
      </c>
      <c r="G185" s="332"/>
      <c r="H185" s="88"/>
      <c r="I185" s="88"/>
      <c r="J185" s="80">
        <f>'Year 4'!J185</f>
        <v>0</v>
      </c>
      <c r="K185" s="54"/>
      <c r="L185" s="87"/>
      <c r="M185" s="88"/>
      <c r="N185" s="219"/>
      <c r="O185" s="41"/>
      <c r="P185" s="41"/>
      <c r="Q185" s="41"/>
      <c r="R185" s="57"/>
    </row>
    <row r="186" spans="1:18" s="38" customFormat="1">
      <c r="A186" s="218"/>
      <c r="B186" s="79">
        <f>'Year 4'!B186</f>
        <v>0</v>
      </c>
      <c r="C186" s="54">
        <f>'Year 4'!C186</f>
        <v>0</v>
      </c>
      <c r="D186" s="91"/>
      <c r="E186" s="333"/>
      <c r="F186" s="331">
        <f>'Year 4'!F186</f>
        <v>0</v>
      </c>
      <c r="G186" s="332"/>
      <c r="H186" s="88"/>
      <c r="I186" s="88"/>
      <c r="J186" s="80">
        <f>'Year 4'!J186</f>
        <v>0</v>
      </c>
      <c r="K186" s="54"/>
      <c r="L186" s="87"/>
      <c r="M186" s="92"/>
      <c r="N186" s="219"/>
      <c r="O186" s="41"/>
      <c r="P186" s="41"/>
      <c r="Q186" s="41"/>
      <c r="R186" s="41"/>
    </row>
    <row r="187" spans="1:18" s="38" customFormat="1">
      <c r="A187" s="218"/>
      <c r="B187" s="79">
        <f>'Year 4'!B187</f>
        <v>0</v>
      </c>
      <c r="C187" s="54">
        <f>'Year 4'!C187</f>
        <v>0</v>
      </c>
      <c r="D187" s="91"/>
      <c r="E187" s="333"/>
      <c r="F187" s="331">
        <f>'Year 4'!F187</f>
        <v>0</v>
      </c>
      <c r="G187" s="332"/>
      <c r="H187" s="88"/>
      <c r="I187" s="88"/>
      <c r="J187" s="80">
        <f>'Year 4'!J187</f>
        <v>0</v>
      </c>
      <c r="K187" s="54"/>
      <c r="L187" s="87"/>
      <c r="M187" s="86"/>
      <c r="N187" s="220"/>
      <c r="O187" s="41"/>
      <c r="P187" s="41"/>
      <c r="Q187" s="41"/>
      <c r="R187" s="57"/>
    </row>
    <row r="188" spans="1:18" s="38" customFormat="1">
      <c r="A188" s="218"/>
      <c r="B188" s="81"/>
      <c r="C188" s="81"/>
      <c r="D188" s="91"/>
      <c r="E188" s="91"/>
      <c r="F188" s="81"/>
      <c r="G188" s="81"/>
      <c r="H188" s="88"/>
      <c r="I188" s="88"/>
      <c r="J188" s="81"/>
      <c r="K188" s="79"/>
      <c r="L188" s="87"/>
      <c r="M188" s="93" t="s">
        <v>26</v>
      </c>
      <c r="N188" s="221">
        <f>SUM(C170:C188)</f>
        <v>0</v>
      </c>
      <c r="O188" s="41"/>
      <c r="P188" s="41"/>
      <c r="Q188" s="41"/>
      <c r="R188" s="57"/>
    </row>
    <row r="189" spans="1:18" s="40" customFormat="1">
      <c r="A189" s="217" t="s">
        <v>16</v>
      </c>
      <c r="B189" s="89"/>
      <c r="C189" s="89"/>
      <c r="D189" s="89"/>
      <c r="E189" s="89"/>
      <c r="F189" s="89"/>
      <c r="G189" s="84"/>
      <c r="H189" s="84"/>
      <c r="I189" s="84"/>
      <c r="J189" s="89"/>
      <c r="K189" s="84"/>
      <c r="L189" s="87"/>
      <c r="M189" s="94" t="s">
        <v>28</v>
      </c>
      <c r="N189" s="221">
        <f>SUM(G170:G189,K170:K189)</f>
        <v>0</v>
      </c>
      <c r="O189" s="41"/>
      <c r="P189" s="41"/>
      <c r="Q189" s="41"/>
      <c r="R189" s="41"/>
    </row>
    <row r="190" spans="1:18" s="38" customFormat="1">
      <c r="A190" s="290"/>
      <c r="B190" s="291"/>
      <c r="C190" s="291"/>
      <c r="D190" s="291"/>
      <c r="E190" s="291"/>
      <c r="F190" s="291"/>
      <c r="G190" s="291"/>
      <c r="H190" s="291"/>
      <c r="I190" s="291"/>
      <c r="J190" s="291"/>
      <c r="K190" s="291"/>
      <c r="L190" s="291"/>
      <c r="M190" s="92"/>
      <c r="N190" s="219"/>
      <c r="O190" s="41"/>
      <c r="P190" s="41"/>
      <c r="Q190" s="41"/>
      <c r="R190" s="41"/>
    </row>
    <row r="191" spans="1:18" s="40" customFormat="1">
      <c r="A191" s="309" t="s">
        <v>206</v>
      </c>
      <c r="B191" s="263"/>
      <c r="C191" s="263"/>
      <c r="D191" s="263"/>
      <c r="E191" s="263"/>
      <c r="F191" s="263"/>
      <c r="G191" s="263"/>
      <c r="H191" s="263"/>
      <c r="I191" s="263"/>
      <c r="J191" s="263"/>
      <c r="K191" s="264"/>
      <c r="L191" s="264"/>
      <c r="M191" s="264"/>
      <c r="N191" s="268"/>
    </row>
    <row r="192" spans="1:18" s="40" customFormat="1">
      <c r="A192" s="171"/>
      <c r="B192" s="172"/>
      <c r="C192" s="172"/>
      <c r="D192" s="172"/>
      <c r="E192" s="172"/>
      <c r="F192" s="172"/>
      <c r="G192" s="172"/>
      <c r="H192" s="172"/>
      <c r="I192" s="172"/>
      <c r="J192" s="172"/>
      <c r="K192" s="172"/>
      <c r="L192" s="172"/>
      <c r="M192" s="172"/>
      <c r="N192" s="197"/>
    </row>
    <row r="193" spans="1:14" s="40" customFormat="1">
      <c r="A193" s="171" t="s">
        <v>65</v>
      </c>
      <c r="B193" s="159"/>
      <c r="C193" s="172"/>
      <c r="D193" s="172"/>
      <c r="E193" s="172"/>
      <c r="F193" s="34"/>
      <c r="G193" s="189" t="s">
        <v>207</v>
      </c>
      <c r="H193" s="159"/>
      <c r="I193" s="34"/>
      <c r="J193" s="34"/>
      <c r="K193" s="172" t="s">
        <v>35</v>
      </c>
      <c r="L193" s="172"/>
      <c r="M193" s="172"/>
      <c r="N193" s="197"/>
    </row>
    <row r="194" spans="1:14" s="38" customFormat="1">
      <c r="A194" s="179" t="s">
        <v>208</v>
      </c>
      <c r="B194" s="34" t="s">
        <v>209</v>
      </c>
      <c r="C194" s="95" t="s">
        <v>98</v>
      </c>
      <c r="D194" s="95" t="s">
        <v>40</v>
      </c>
      <c r="E194" s="58"/>
      <c r="F194" s="34"/>
      <c r="G194" s="34"/>
      <c r="H194" s="66"/>
      <c r="I194" s="54"/>
      <c r="J194" s="34"/>
      <c r="K194" s="95" t="s">
        <v>150</v>
      </c>
      <c r="L194" s="34" t="s">
        <v>146</v>
      </c>
      <c r="M194" s="95"/>
      <c r="N194" s="190"/>
    </row>
    <row r="195" spans="1:14" s="38" customFormat="1">
      <c r="A195" s="222">
        <f>'Year 4'!A195</f>
        <v>0</v>
      </c>
      <c r="B195" s="162">
        <f>'Year 4'!B195</f>
        <v>0</v>
      </c>
      <c r="C195" s="162">
        <f>'Year 4'!C195</f>
        <v>0</v>
      </c>
      <c r="D195" s="183">
        <f>(A195/12)*C195*B195</f>
        <v>0</v>
      </c>
      <c r="E195" s="58"/>
      <c r="F195" s="34"/>
      <c r="G195" s="34" t="s">
        <v>210</v>
      </c>
      <c r="H195" s="34">
        <f>I61</f>
        <v>0</v>
      </c>
      <c r="I195" s="56"/>
      <c r="J195" s="34"/>
      <c r="K195" s="134">
        <f>'Year 4'!K195</f>
        <v>0</v>
      </c>
      <c r="L195" s="162">
        <f>'Year 4'!L195</f>
        <v>0</v>
      </c>
      <c r="M195" s="134"/>
      <c r="N195" s="190"/>
    </row>
    <row r="196" spans="1:14" s="38" customFormat="1">
      <c r="A196" s="222">
        <f>'Year 4'!A196</f>
        <v>0</v>
      </c>
      <c r="B196" s="162">
        <f>'Year 4'!B196</f>
        <v>0</v>
      </c>
      <c r="C196" s="162">
        <f>'Year 4'!C196</f>
        <v>0</v>
      </c>
      <c r="D196" s="183">
        <f>(A196/12)*C196*B196</f>
        <v>0</v>
      </c>
      <c r="E196" s="58"/>
      <c r="F196" s="34"/>
      <c r="G196" s="34" t="s">
        <v>211</v>
      </c>
      <c r="H196" s="223">
        <f>'Year 1'!H196</f>
        <v>0.1</v>
      </c>
      <c r="I196" s="56"/>
      <c r="J196" s="34"/>
      <c r="K196" s="134">
        <f>'Year 4'!K196</f>
        <v>0</v>
      </c>
      <c r="L196" s="162">
        <f>'Year 4'!L196</f>
        <v>0</v>
      </c>
      <c r="M196" s="134"/>
      <c r="N196" s="190"/>
    </row>
    <row r="197" spans="1:14" s="38" customFormat="1">
      <c r="A197" s="222">
        <f>'Year 4'!A197</f>
        <v>0</v>
      </c>
      <c r="B197" s="162">
        <f>'Year 4'!B197</f>
        <v>0</v>
      </c>
      <c r="C197" s="162">
        <f>'Year 4'!C197</f>
        <v>0</v>
      </c>
      <c r="D197" s="183">
        <f>(A197/12)*C197*B197</f>
        <v>0</v>
      </c>
      <c r="E197" s="54"/>
      <c r="F197" s="34"/>
      <c r="G197" s="34" t="s">
        <v>64</v>
      </c>
      <c r="H197" s="34">
        <f>ROUND(H195*((1+H196)^C3),0)</f>
        <v>0</v>
      </c>
      <c r="I197" s="54"/>
      <c r="J197" s="34"/>
      <c r="K197" s="134">
        <f>'Year 4'!K197</f>
        <v>0</v>
      </c>
      <c r="L197" s="162">
        <f>'Year 4'!L197</f>
        <v>0</v>
      </c>
      <c r="M197" s="134"/>
      <c r="N197" s="190"/>
    </row>
    <row r="198" spans="1:14" s="38" customFormat="1">
      <c r="A198" s="179">
        <f>'Year 4'!A198</f>
        <v>0</v>
      </c>
      <c r="B198" s="134">
        <f>'Year 4'!B198</f>
        <v>0</v>
      </c>
      <c r="C198" s="134">
        <f>'Year 4'!C198</f>
        <v>0</v>
      </c>
      <c r="D198" s="183">
        <f>(A198/12)*C198*B198</f>
        <v>0</v>
      </c>
      <c r="E198" s="54"/>
      <c r="F198" s="34"/>
      <c r="G198" s="34"/>
      <c r="H198" s="34"/>
      <c r="I198" s="54"/>
      <c r="J198" s="34"/>
      <c r="K198" s="134">
        <f>'Year 4'!K198</f>
        <v>0</v>
      </c>
      <c r="L198" s="134">
        <f>'Year 4'!L198</f>
        <v>0</v>
      </c>
      <c r="M198" s="134"/>
      <c r="N198" s="190"/>
    </row>
    <row r="199" spans="1:14" s="38" customFormat="1">
      <c r="A199" s="224" t="s">
        <v>212</v>
      </c>
      <c r="B199" s="166"/>
      <c r="C199" s="166"/>
      <c r="D199" s="225">
        <f>SUM(D195:D198)</f>
        <v>0</v>
      </c>
      <c r="E199" s="30"/>
      <c r="F199" s="199"/>
      <c r="G199" s="199"/>
      <c r="H199" s="225">
        <f>H197</f>
        <v>0</v>
      </c>
      <c r="I199" s="30"/>
      <c r="J199" s="199"/>
      <c r="K199" s="159"/>
      <c r="L199" s="225">
        <f>SUM(L195:L198)</f>
        <v>0</v>
      </c>
      <c r="M199" s="134"/>
      <c r="N199" s="190"/>
    </row>
    <row r="200" spans="1:14" s="38" customFormat="1">
      <c r="A200" s="179"/>
      <c r="B200" s="34"/>
      <c r="C200" s="34"/>
      <c r="D200" s="95"/>
      <c r="E200" s="307"/>
      <c r="F200" s="34"/>
      <c r="G200" s="34"/>
      <c r="H200" s="34"/>
      <c r="I200" s="307"/>
      <c r="J200" s="34"/>
      <c r="K200" s="134"/>
      <c r="L200" s="162"/>
      <c r="M200" s="134"/>
      <c r="N200" s="190"/>
    </row>
    <row r="201" spans="1:14" s="40" customFormat="1">
      <c r="A201" s="171" t="s">
        <v>16</v>
      </c>
      <c r="B201" s="203"/>
      <c r="C201" s="204" t="s">
        <v>39</v>
      </c>
      <c r="D201" s="203"/>
      <c r="E201" s="203"/>
      <c r="F201" s="203"/>
      <c r="G201" s="172"/>
      <c r="H201" s="172"/>
      <c r="I201" s="159"/>
      <c r="J201" s="203"/>
      <c r="K201" s="159"/>
      <c r="L201" s="159"/>
      <c r="M201" s="296" t="s">
        <v>32</v>
      </c>
      <c r="N201" s="205">
        <f>SUM(D199:L199)</f>
        <v>0</v>
      </c>
    </row>
    <row r="202" spans="1:14" s="38" customFormat="1">
      <c r="A202" s="195"/>
      <c r="B202" s="95"/>
      <c r="C202" s="95"/>
      <c r="D202" s="95"/>
      <c r="E202" s="95"/>
      <c r="F202" s="95"/>
      <c r="G202" s="95"/>
      <c r="H202" s="95"/>
      <c r="I202" s="95"/>
      <c r="J202" s="95"/>
      <c r="K202" s="95"/>
      <c r="L202" s="95"/>
      <c r="M202" s="95"/>
      <c r="N202" s="190"/>
    </row>
    <row r="203" spans="1:14" s="40" customFormat="1">
      <c r="A203" s="309" t="s">
        <v>213</v>
      </c>
      <c r="B203" s="263"/>
      <c r="C203" s="263"/>
      <c r="D203" s="263"/>
      <c r="E203" s="263"/>
      <c r="F203" s="263"/>
      <c r="G203" s="263"/>
      <c r="H203" s="263"/>
      <c r="I203" s="263"/>
      <c r="J203" s="263"/>
      <c r="K203" s="264"/>
      <c r="L203" s="264"/>
      <c r="M203" s="264"/>
      <c r="N203" s="268"/>
    </row>
    <row r="204" spans="1:14" s="40" customFormat="1">
      <c r="A204" s="195"/>
      <c r="B204" s="95"/>
      <c r="C204" s="95"/>
      <c r="D204" s="95"/>
      <c r="E204" s="95"/>
      <c r="F204" s="95"/>
      <c r="G204" s="95"/>
      <c r="H204" s="95"/>
      <c r="I204" s="207" t="s">
        <v>214</v>
      </c>
      <c r="J204" s="207" t="s">
        <v>215</v>
      </c>
      <c r="K204" s="95"/>
      <c r="L204" s="95"/>
      <c r="M204" s="95"/>
      <c r="N204" s="190"/>
    </row>
    <row r="205" spans="1:14" s="40" customFormat="1">
      <c r="A205" s="171" t="s">
        <v>216</v>
      </c>
      <c r="B205" s="172"/>
      <c r="C205" s="172" t="s">
        <v>217</v>
      </c>
      <c r="D205" s="207" t="s">
        <v>218</v>
      </c>
      <c r="E205" s="172"/>
      <c r="F205" s="6" t="s">
        <v>40</v>
      </c>
      <c r="G205" s="6"/>
      <c r="H205" s="6" t="s">
        <v>219</v>
      </c>
      <c r="I205" s="207" t="s">
        <v>220</v>
      </c>
      <c r="J205" s="226" t="s">
        <v>221</v>
      </c>
      <c r="K205" s="95"/>
      <c r="L205" s="95"/>
      <c r="M205" s="95"/>
      <c r="N205" s="190"/>
    </row>
    <row r="206" spans="1:14" s="38" customFormat="1">
      <c r="A206" s="156">
        <f>'Year 4'!A206</f>
        <v>0</v>
      </c>
      <c r="B206" s="134">
        <f>'Year 4'!B206</f>
        <v>0</v>
      </c>
      <c r="C206" s="162">
        <f>'Year 4'!C206</f>
        <v>0</v>
      </c>
      <c r="D206" s="162">
        <f>'Year 4'!D206</f>
        <v>0</v>
      </c>
      <c r="E206" s="95"/>
      <c r="F206" s="64">
        <f>C206+D206</f>
        <v>0</v>
      </c>
      <c r="G206" s="63"/>
      <c r="H206" s="64">
        <f>F206+'Year 4'!H206</f>
        <v>0</v>
      </c>
      <c r="I206" s="198">
        <f>'Year 4'!I206+'Year 4'!J206</f>
        <v>0</v>
      </c>
      <c r="J206" s="64">
        <f>IF(B$218=3,F206,IF(I206&gt;=25000,0,IF(H206&gt;=25000,25000-I206,F206)))</f>
        <v>0</v>
      </c>
      <c r="K206" s="95"/>
      <c r="L206" s="95"/>
      <c r="M206" s="95"/>
      <c r="N206" s="190"/>
    </row>
    <row r="207" spans="1:14" s="38" customFormat="1">
      <c r="A207" s="156">
        <f>'Year 4'!A207</f>
        <v>0</v>
      </c>
      <c r="B207" s="134">
        <f>'Year 4'!B207</f>
        <v>0</v>
      </c>
      <c r="C207" s="162">
        <f>'Year 4'!C207</f>
        <v>0</v>
      </c>
      <c r="D207" s="162">
        <f>'Year 4'!D207</f>
        <v>0</v>
      </c>
      <c r="E207" s="134"/>
      <c r="F207" s="64">
        <f>C207+D207</f>
        <v>0</v>
      </c>
      <c r="G207" s="63"/>
      <c r="H207" s="64">
        <f>F207+'Year 4'!H207</f>
        <v>0</v>
      </c>
      <c r="I207" s="198">
        <f>'Year 4'!I207+'Year 4'!J207</f>
        <v>0</v>
      </c>
      <c r="J207" s="64">
        <f>IF(B$218=3,F207,IF(I207&gt;=25000,0,IF(H207&gt;=25000,25000-I207,F207)))</f>
        <v>0</v>
      </c>
      <c r="K207" s="95"/>
      <c r="L207" s="95"/>
      <c r="M207" s="95"/>
      <c r="N207" s="190"/>
    </row>
    <row r="208" spans="1:14" s="38" customFormat="1">
      <c r="A208" s="156">
        <f>'Year 4'!A208</f>
        <v>0</v>
      </c>
      <c r="B208" s="134">
        <f>'Year 4'!B208</f>
        <v>0</v>
      </c>
      <c r="C208" s="162">
        <f>'Year 4'!C208</f>
        <v>0</v>
      </c>
      <c r="D208" s="162">
        <f>'Year 4'!D208</f>
        <v>0</v>
      </c>
      <c r="E208" s="134"/>
      <c r="F208" s="64">
        <f>C208+D208</f>
        <v>0</v>
      </c>
      <c r="G208" s="63"/>
      <c r="H208" s="64">
        <f>F208+'Year 4'!H208</f>
        <v>0</v>
      </c>
      <c r="I208" s="198">
        <f>'Year 4'!I208+'Year 4'!J208</f>
        <v>0</v>
      </c>
      <c r="J208" s="64">
        <f>IF(B$218=3,F208,IF(I208&gt;=25000,0,IF(H208&gt;=25000,25000-I208,F208)))</f>
        <v>0</v>
      </c>
      <c r="K208" s="134"/>
      <c r="L208" s="134"/>
      <c r="M208" s="134"/>
      <c r="N208" s="206"/>
    </row>
    <row r="209" spans="1:14" s="38" customFormat="1">
      <c r="A209" s="179">
        <f>'Year 4'!A209</f>
        <v>0</v>
      </c>
      <c r="B209" s="134">
        <f>'Year 4'!B209</f>
        <v>0</v>
      </c>
      <c r="C209" s="134">
        <f>'Year 4'!C209</f>
        <v>0</v>
      </c>
      <c r="D209" s="134">
        <f>'Year 4'!D209</f>
        <v>0</v>
      </c>
      <c r="E209" s="134"/>
      <c r="F209" s="63"/>
      <c r="G209" s="63"/>
      <c r="H209" s="64"/>
      <c r="I209" s="198"/>
      <c r="J209" s="64">
        <f>IF(B$218=3,F209,IF(I209&gt;=25000,0,IF(H209&gt;=25000,25000-I209,F209)))</f>
        <v>0</v>
      </c>
      <c r="K209" s="134"/>
      <c r="L209" s="134"/>
      <c r="M209" s="134"/>
      <c r="N209" s="206"/>
    </row>
    <row r="210" spans="1:14" s="40" customFormat="1">
      <c r="A210" s="171" t="s">
        <v>16</v>
      </c>
      <c r="B210" s="172"/>
      <c r="C210" s="184">
        <f>SUM(C206:C209)</f>
        <v>0</v>
      </c>
      <c r="D210" s="184">
        <f>SUM(D206:D209)</f>
        <v>0</v>
      </c>
      <c r="E210" s="203"/>
      <c r="F210" s="6"/>
      <c r="G210" s="6"/>
      <c r="H210" s="184"/>
      <c r="I210" s="159"/>
      <c r="J210" s="227">
        <f>SUM(J206:J208)</f>
        <v>0</v>
      </c>
      <c r="K210" s="159"/>
      <c r="L210" s="159"/>
      <c r="M210" s="159" t="s">
        <v>33</v>
      </c>
      <c r="N210" s="205">
        <f>SUM(C210:E210)</f>
        <v>0</v>
      </c>
    </row>
    <row r="211" spans="1:14" s="38" customFormat="1">
      <c r="A211" s="195"/>
      <c r="B211" s="95"/>
      <c r="C211" s="95"/>
      <c r="D211" s="95"/>
      <c r="E211" s="95"/>
      <c r="F211" s="95"/>
      <c r="G211" s="95"/>
      <c r="H211" s="95"/>
      <c r="I211" s="95"/>
      <c r="J211" s="95"/>
      <c r="K211" s="95"/>
      <c r="L211" s="95"/>
      <c r="M211" s="95"/>
      <c r="N211" s="190"/>
    </row>
    <row r="212" spans="1:14" s="59" customFormat="1" ht="15.75">
      <c r="A212" s="312" t="s">
        <v>222</v>
      </c>
      <c r="B212" s="274"/>
      <c r="C212" s="274"/>
      <c r="D212" s="274"/>
      <c r="E212" s="271"/>
      <c r="F212" s="271"/>
      <c r="G212" s="271"/>
      <c r="H212" s="271"/>
      <c r="I212" s="271"/>
      <c r="J212" s="271"/>
      <c r="K212" s="271"/>
      <c r="L212" s="271"/>
      <c r="M212" s="271"/>
      <c r="N212" s="272">
        <f>SUM(N103,N126,N143,N165,N188,N189,N201,N210)</f>
        <v>0</v>
      </c>
    </row>
    <row r="213" spans="1:14">
      <c r="A213" s="195"/>
      <c r="B213" s="95"/>
      <c r="C213" s="95"/>
      <c r="D213" s="95"/>
      <c r="E213" s="95"/>
      <c r="F213" s="95"/>
      <c r="G213" s="95"/>
      <c r="H213" s="95"/>
      <c r="I213" s="95"/>
      <c r="J213" s="95"/>
      <c r="K213" s="95"/>
      <c r="L213" s="95"/>
      <c r="M213" s="95"/>
      <c r="N213" s="190"/>
    </row>
    <row r="214" spans="1:14" s="40" customFormat="1">
      <c r="A214" s="309" t="s">
        <v>223</v>
      </c>
      <c r="B214" s="263"/>
      <c r="C214" s="263"/>
      <c r="D214" s="263"/>
      <c r="E214" s="263"/>
      <c r="F214" s="263"/>
      <c r="G214" s="263"/>
      <c r="H214" s="263"/>
      <c r="I214" s="263"/>
      <c r="J214" s="263"/>
      <c r="K214" s="264"/>
      <c r="L214" s="264"/>
      <c r="M214" s="264"/>
      <c r="N214" s="268"/>
    </row>
    <row r="215" spans="1:14" s="40" customFormat="1">
      <c r="A215" s="195"/>
      <c r="B215" s="95"/>
      <c r="C215" s="95"/>
      <c r="D215" s="95"/>
      <c r="E215" s="95"/>
      <c r="F215" s="95"/>
      <c r="G215" s="95"/>
      <c r="H215" s="95"/>
      <c r="I215" s="95"/>
      <c r="J215" s="95"/>
      <c r="K215" s="95"/>
      <c r="L215" s="95"/>
      <c r="M215" s="95"/>
      <c r="N215" s="190"/>
    </row>
    <row r="216" spans="1:14" s="40" customFormat="1">
      <c r="A216" s="171" t="s">
        <v>224</v>
      </c>
      <c r="B216" s="95"/>
      <c r="C216" s="95"/>
      <c r="D216" s="304"/>
      <c r="E216" s="95"/>
      <c r="F216" s="95"/>
      <c r="G216" s="95"/>
      <c r="H216" s="304"/>
      <c r="I216" s="95"/>
      <c r="J216" s="95"/>
      <c r="K216" s="95"/>
      <c r="L216" s="95"/>
      <c r="M216" s="95"/>
      <c r="N216" s="190"/>
    </row>
    <row r="217" spans="1:14" s="38" customFormat="1">
      <c r="A217" s="195"/>
      <c r="B217" s="207" t="s">
        <v>225</v>
      </c>
      <c r="C217" s="207" t="s">
        <v>146</v>
      </c>
      <c r="D217" s="304"/>
      <c r="E217" s="172" t="s">
        <v>226</v>
      </c>
      <c r="F217" s="95"/>
      <c r="G217" s="95"/>
      <c r="H217" s="304"/>
      <c r="I217" s="189" t="s">
        <v>227</v>
      </c>
      <c r="J217" s="189"/>
      <c r="K217" s="95"/>
      <c r="L217" s="95"/>
      <c r="M217" s="95"/>
      <c r="N217" s="190"/>
    </row>
    <row r="218" spans="1:14" s="38" customFormat="1">
      <c r="A218" s="179" t="s">
        <v>56</v>
      </c>
      <c r="B218" s="134">
        <f>'Year 4'!B218</f>
        <v>1</v>
      </c>
      <c r="C218" s="64">
        <f>IF(B218=1,(N212-N189-N201-N210+J210),IF(B218=2,(N212-N189-N201-N210+J210-SUM(H133:H142)),IF(B218=3,N212,0)))</f>
        <v>0</v>
      </c>
      <c r="D218" s="58"/>
      <c r="E218" s="95" t="s">
        <v>228</v>
      </c>
      <c r="F218" s="228">
        <v>0.55500000000000005</v>
      </c>
      <c r="G218" s="191" t="s">
        <v>229</v>
      </c>
      <c r="H218" s="58"/>
      <c r="I218" s="134" t="s">
        <v>228</v>
      </c>
      <c r="J218" s="157" t="s">
        <v>230</v>
      </c>
      <c r="K218" s="95"/>
      <c r="L218" s="95"/>
      <c r="M218" s="95"/>
      <c r="N218" s="190"/>
    </row>
    <row r="219" spans="1:14" s="38" customFormat="1">
      <c r="A219" s="179" t="s">
        <v>231</v>
      </c>
      <c r="B219" s="134">
        <f>'Year 4'!B219</f>
        <v>1</v>
      </c>
      <c r="C219" s="64">
        <f>ROUND(C218*INDEX(E218:F223,B219,2),0)</f>
        <v>0</v>
      </c>
      <c r="D219" s="58"/>
      <c r="E219" s="95" t="s">
        <v>232</v>
      </c>
      <c r="F219" s="228">
        <v>0.26</v>
      </c>
      <c r="G219" s="191" t="s">
        <v>233</v>
      </c>
      <c r="H219" s="58"/>
      <c r="I219" s="134" t="s">
        <v>232</v>
      </c>
      <c r="J219" s="157" t="s">
        <v>234</v>
      </c>
      <c r="K219" s="95"/>
      <c r="L219" s="95"/>
      <c r="M219" s="95"/>
      <c r="N219" s="190"/>
    </row>
    <row r="220" spans="1:14" s="38" customFormat="1">
      <c r="A220" s="179" t="s">
        <v>57</v>
      </c>
      <c r="B220" s="228">
        <f>INDEX(E218:F223,B219,2)</f>
        <v>0.55500000000000005</v>
      </c>
      <c r="C220" s="134"/>
      <c r="D220" s="58"/>
      <c r="E220" s="95" t="s">
        <v>235</v>
      </c>
      <c r="F220" s="228">
        <v>0.53</v>
      </c>
      <c r="G220" s="191" t="s">
        <v>236</v>
      </c>
      <c r="H220" s="58"/>
      <c r="I220" s="134" t="s">
        <v>235</v>
      </c>
      <c r="J220" s="157" t="s">
        <v>36</v>
      </c>
      <c r="K220" s="95"/>
      <c r="L220" s="95"/>
      <c r="M220" s="95"/>
      <c r="N220" s="190"/>
    </row>
    <row r="221" spans="1:14" s="38" customFormat="1">
      <c r="A221" s="179"/>
      <c r="B221" s="134"/>
      <c r="C221" s="134"/>
      <c r="D221" s="58"/>
      <c r="E221" s="95" t="s">
        <v>237</v>
      </c>
      <c r="F221" s="228">
        <v>0.08</v>
      </c>
      <c r="G221" s="191" t="s">
        <v>238</v>
      </c>
      <c r="H221" s="58"/>
      <c r="I221" s="134" t="s">
        <v>237</v>
      </c>
      <c r="J221" s="157" t="s">
        <v>35</v>
      </c>
      <c r="K221" s="95"/>
      <c r="L221" s="95"/>
      <c r="M221" s="95"/>
      <c r="N221" s="190"/>
    </row>
    <row r="222" spans="1:14" s="38" customFormat="1">
      <c r="A222" s="179" t="s">
        <v>39</v>
      </c>
      <c r="B222" s="134"/>
      <c r="C222" s="134"/>
      <c r="D222" s="58"/>
      <c r="E222" s="95" t="s">
        <v>239</v>
      </c>
      <c r="F222" s="229" t="s">
        <v>240</v>
      </c>
      <c r="G222" s="191" t="s">
        <v>241</v>
      </c>
      <c r="H222" s="60"/>
      <c r="I222" s="191"/>
      <c r="J222" s="95"/>
      <c r="K222" s="134"/>
      <c r="L222" s="95"/>
      <c r="M222" s="134"/>
      <c r="N222" s="206"/>
    </row>
    <row r="223" spans="1:14" s="40" customFormat="1">
      <c r="A223" s="171"/>
      <c r="B223" s="203"/>
      <c r="C223" s="203"/>
      <c r="D223" s="61"/>
      <c r="E223" s="95" t="s">
        <v>242</v>
      </c>
      <c r="F223" s="230"/>
      <c r="G223" s="231" t="s">
        <v>243</v>
      </c>
      <c r="H223" s="62"/>
      <c r="I223" s="231"/>
      <c r="J223" s="204"/>
      <c r="K223" s="204"/>
      <c r="L223" s="159"/>
      <c r="M223" s="159"/>
      <c r="N223" s="170"/>
    </row>
    <row r="224" spans="1:14" s="40" customFormat="1">
      <c r="A224" s="196"/>
      <c r="B224" s="203"/>
      <c r="C224" s="232"/>
      <c r="D224" s="61"/>
      <c r="E224" s="95"/>
      <c r="F224" s="182"/>
      <c r="G224" s="231"/>
      <c r="H224" s="62"/>
      <c r="I224" s="231"/>
      <c r="J224" s="204"/>
      <c r="K224" s="204"/>
      <c r="L224" s="159"/>
      <c r="M224" s="159"/>
      <c r="N224" s="170"/>
    </row>
    <row r="225" spans="1:14" s="38" customFormat="1">
      <c r="A225" s="195"/>
      <c r="B225" s="95"/>
      <c r="C225" s="95"/>
      <c r="D225" s="95"/>
      <c r="E225" s="95"/>
      <c r="F225" s="95"/>
      <c r="G225" s="95"/>
      <c r="H225" s="95"/>
      <c r="I225" s="95"/>
      <c r="J225" s="95"/>
      <c r="K225" s="95"/>
      <c r="L225" s="95"/>
      <c r="M225" s="95"/>
      <c r="N225" s="190"/>
    </row>
    <row r="226" spans="1:14" s="38" customFormat="1">
      <c r="A226" s="171" t="s">
        <v>16</v>
      </c>
      <c r="B226" s="95"/>
      <c r="C226" s="95"/>
      <c r="D226" s="95"/>
      <c r="E226" s="339" t="s">
        <v>244</v>
      </c>
      <c r="F226" s="95"/>
      <c r="G226" s="95"/>
      <c r="H226" s="95"/>
      <c r="I226" s="95"/>
      <c r="J226" s="95"/>
      <c r="K226" s="95"/>
      <c r="L226" s="95"/>
      <c r="M226" s="95"/>
      <c r="N226" s="205">
        <f>C219</f>
        <v>0</v>
      </c>
    </row>
    <row r="227" spans="1:14" s="38" customFormat="1">
      <c r="A227" s="195"/>
      <c r="B227" s="95"/>
      <c r="C227" s="95"/>
      <c r="D227" s="95"/>
      <c r="E227" s="95"/>
      <c r="F227" s="95"/>
      <c r="G227" s="95"/>
      <c r="H227" s="95"/>
      <c r="I227" s="95"/>
      <c r="J227" s="95"/>
      <c r="K227" s="95"/>
      <c r="L227" s="95"/>
      <c r="M227" s="95"/>
      <c r="N227" s="190"/>
    </row>
    <row r="228" spans="1:14" s="59" customFormat="1" ht="15.75">
      <c r="A228" s="311" t="s">
        <v>245</v>
      </c>
      <c r="B228" s="273"/>
      <c r="C228" s="274"/>
      <c r="D228" s="274"/>
      <c r="E228" s="271"/>
      <c r="F228" s="271"/>
      <c r="G228" s="271"/>
      <c r="H228" s="271"/>
      <c r="I228" s="271"/>
      <c r="J228" s="271"/>
      <c r="K228" s="271"/>
      <c r="L228" s="271"/>
      <c r="M228" s="271"/>
      <c r="N228" s="275"/>
    </row>
    <row r="229" spans="1:14" s="59" customFormat="1" ht="15.75">
      <c r="A229" s="233"/>
      <c r="B229" s="234"/>
      <c r="C229" s="234"/>
      <c r="D229" s="234"/>
      <c r="E229" s="248"/>
      <c r="F229" s="248"/>
      <c r="G229" s="248"/>
      <c r="H229" s="248"/>
      <c r="I229" s="248"/>
      <c r="J229" s="248"/>
      <c r="K229" s="248"/>
      <c r="L229" s="248"/>
      <c r="M229" s="248"/>
      <c r="N229" s="250"/>
    </row>
    <row r="230" spans="1:14" s="38" customFormat="1">
      <c r="A230" s="235" t="s">
        <v>9</v>
      </c>
      <c r="B230" s="63"/>
      <c r="C230" s="63"/>
      <c r="D230" s="63"/>
      <c r="E230" s="305"/>
      <c r="F230" s="3">
        <v>424</v>
      </c>
      <c r="G230" s="63"/>
      <c r="H230" s="63"/>
      <c r="I230" s="63"/>
      <c r="J230" s="63"/>
      <c r="K230" s="304"/>
      <c r="L230" s="6">
        <v>398</v>
      </c>
      <c r="M230" s="63"/>
      <c r="N230" s="216"/>
    </row>
    <row r="231" spans="1:14" s="38" customFormat="1">
      <c r="A231" s="236"/>
      <c r="B231" s="63" t="s">
        <v>17</v>
      </c>
      <c r="C231" s="237" t="s">
        <v>18</v>
      </c>
      <c r="D231" s="64">
        <f>L103</f>
        <v>0</v>
      </c>
      <c r="E231" s="305"/>
      <c r="F231" s="95"/>
      <c r="G231" s="4" t="s">
        <v>59</v>
      </c>
      <c r="H231" s="64">
        <f>N34</f>
        <v>0</v>
      </c>
      <c r="I231" s="5" t="s">
        <v>35</v>
      </c>
      <c r="J231" s="64"/>
      <c r="K231" s="304"/>
      <c r="L231" s="95"/>
      <c r="M231" s="63" t="s">
        <v>246</v>
      </c>
      <c r="N231" s="238">
        <f>N103</f>
        <v>0</v>
      </c>
    </row>
    <row r="232" spans="1:14" s="38" customFormat="1">
      <c r="A232" s="236"/>
      <c r="B232" s="63" t="s">
        <v>247</v>
      </c>
      <c r="C232" s="237" t="s">
        <v>20</v>
      </c>
      <c r="D232" s="64">
        <f>N126</f>
        <v>0</v>
      </c>
      <c r="E232" s="305"/>
      <c r="F232" s="95"/>
      <c r="G232" s="4" t="s">
        <v>60</v>
      </c>
      <c r="H232" s="64">
        <f>N103-N34</f>
        <v>0</v>
      </c>
      <c r="I232" s="63" t="s">
        <v>45</v>
      </c>
      <c r="J232" s="64">
        <f>N188+SUM(G170:G188)</f>
        <v>0</v>
      </c>
      <c r="K232" s="304"/>
      <c r="L232" s="95"/>
      <c r="M232" s="63" t="s">
        <v>247</v>
      </c>
      <c r="N232" s="238">
        <f>G119</f>
        <v>0</v>
      </c>
    </row>
    <row r="233" spans="1:14" s="38" customFormat="1">
      <c r="A233" s="236"/>
      <c r="B233" s="63" t="s">
        <v>248</v>
      </c>
      <c r="C233" s="237" t="s">
        <v>22</v>
      </c>
      <c r="D233" s="64">
        <f>N143</f>
        <v>0</v>
      </c>
      <c r="E233" s="305"/>
      <c r="F233" s="95"/>
      <c r="G233" s="4" t="s">
        <v>27</v>
      </c>
      <c r="H233" s="64">
        <f>SUM(K170:K187)</f>
        <v>0</v>
      </c>
      <c r="I233" s="63" t="s">
        <v>66</v>
      </c>
      <c r="J233" s="64">
        <f>B141</f>
        <v>0</v>
      </c>
      <c r="K233" s="304"/>
      <c r="L233" s="95"/>
      <c r="M233" s="63" t="s">
        <v>27</v>
      </c>
      <c r="N233" s="238">
        <f>SUM(K170:K187)</f>
        <v>0</v>
      </c>
    </row>
    <row r="234" spans="1:14" s="38" customFormat="1">
      <c r="A234" s="236"/>
      <c r="B234" s="63" t="s">
        <v>23</v>
      </c>
      <c r="C234" s="237" t="s">
        <v>24</v>
      </c>
      <c r="D234" s="64">
        <f>N165</f>
        <v>0</v>
      </c>
      <c r="E234" s="305"/>
      <c r="F234" s="95"/>
      <c r="G234" s="4" t="s">
        <v>23</v>
      </c>
      <c r="H234" s="64"/>
      <c r="I234" s="63" t="s">
        <v>67</v>
      </c>
      <c r="J234" s="64">
        <f>G119</f>
        <v>0</v>
      </c>
      <c r="K234" s="304"/>
      <c r="L234" s="95"/>
      <c r="M234" s="63" t="s">
        <v>45</v>
      </c>
      <c r="N234" s="238">
        <f>N188+SUM(G170:G187)</f>
        <v>0</v>
      </c>
    </row>
    <row r="235" spans="1:14" s="38" customFormat="1">
      <c r="A235" s="236"/>
      <c r="B235" s="63" t="s">
        <v>45</v>
      </c>
      <c r="C235" s="237" t="s">
        <v>26</v>
      </c>
      <c r="D235" s="64">
        <f>N188</f>
        <v>0</v>
      </c>
      <c r="E235" s="305"/>
      <c r="F235" s="95"/>
      <c r="G235" s="63" t="s">
        <v>61</v>
      </c>
      <c r="H235" s="64">
        <f>I153</f>
        <v>0</v>
      </c>
      <c r="I235" s="63" t="s">
        <v>68</v>
      </c>
      <c r="J235" s="64">
        <f>E138</f>
        <v>0</v>
      </c>
      <c r="K235" s="304"/>
      <c r="L235" s="95"/>
      <c r="M235" s="63" t="s">
        <v>23</v>
      </c>
      <c r="N235" s="238">
        <f>N165</f>
        <v>0</v>
      </c>
    </row>
    <row r="236" spans="1:14" s="38" customFormat="1">
      <c r="A236" s="236"/>
      <c r="B236" s="63" t="s">
        <v>27</v>
      </c>
      <c r="C236" s="237" t="s">
        <v>28</v>
      </c>
      <c r="D236" s="64">
        <f>N189</f>
        <v>0</v>
      </c>
      <c r="E236" s="306"/>
      <c r="F236" s="95"/>
      <c r="G236" s="63" t="s">
        <v>62</v>
      </c>
      <c r="H236" s="64">
        <f>I163</f>
        <v>0</v>
      </c>
      <c r="I236" s="63" t="s">
        <v>69</v>
      </c>
      <c r="J236" s="64">
        <f>N210</f>
        <v>0</v>
      </c>
      <c r="K236" s="304"/>
      <c r="L236" s="95"/>
      <c r="M236" s="63" t="s">
        <v>35</v>
      </c>
      <c r="N236" s="238">
        <f>SUM(N143,G126,N201)</f>
        <v>0</v>
      </c>
    </row>
    <row r="237" spans="1:14" s="38" customFormat="1">
      <c r="A237" s="236"/>
      <c r="B237" s="63" t="s">
        <v>249</v>
      </c>
      <c r="C237" s="237" t="s">
        <v>30</v>
      </c>
      <c r="D237" s="64">
        <f>M103</f>
        <v>0</v>
      </c>
      <c r="E237" s="306"/>
      <c r="F237" s="95"/>
      <c r="G237" s="5" t="s">
        <v>63</v>
      </c>
      <c r="H237" s="64"/>
      <c r="I237" s="63" t="s">
        <v>70</v>
      </c>
      <c r="J237" s="64">
        <f>H133</f>
        <v>0</v>
      </c>
      <c r="K237" s="304"/>
      <c r="L237" s="95"/>
      <c r="M237" s="63" t="s">
        <v>33</v>
      </c>
      <c r="N237" s="238">
        <f>C210</f>
        <v>0</v>
      </c>
    </row>
    <row r="238" spans="1:14" s="38" customFormat="1">
      <c r="A238" s="236"/>
      <c r="B238" s="63" t="s">
        <v>250</v>
      </c>
      <c r="C238" s="237" t="s">
        <v>32</v>
      </c>
      <c r="D238" s="64">
        <f>N201</f>
        <v>0</v>
      </c>
      <c r="E238" s="306"/>
      <c r="F238" s="95"/>
      <c r="G238" s="63" t="s">
        <v>64</v>
      </c>
      <c r="H238" s="64">
        <f>H199</f>
        <v>0</v>
      </c>
      <c r="I238" s="63" t="s">
        <v>71</v>
      </c>
      <c r="J238" s="64">
        <v>0</v>
      </c>
      <c r="K238" s="304"/>
      <c r="L238" s="95"/>
      <c r="M238" s="63"/>
      <c r="N238" s="238"/>
    </row>
    <row r="239" spans="1:14" s="38" customFormat="1">
      <c r="A239" s="236"/>
      <c r="B239" s="63" t="s">
        <v>251</v>
      </c>
      <c r="C239" s="63" t="s">
        <v>252</v>
      </c>
      <c r="D239" s="64">
        <f>N210</f>
        <v>0</v>
      </c>
      <c r="E239" s="306"/>
      <c r="F239" s="95"/>
      <c r="G239" s="63" t="s">
        <v>65</v>
      </c>
      <c r="H239" s="64">
        <f>D199+L199</f>
        <v>0</v>
      </c>
      <c r="I239" s="63" t="s">
        <v>72</v>
      </c>
      <c r="J239" s="64">
        <f>SUM(G126,B132:B140,E131:E137,E139:E141,H134:H141)</f>
        <v>0</v>
      </c>
      <c r="K239" s="304"/>
      <c r="L239" s="95"/>
      <c r="M239" s="6" t="s">
        <v>253</v>
      </c>
      <c r="N239" s="238">
        <f>SUM(N231:N237)</f>
        <v>0</v>
      </c>
    </row>
    <row r="240" spans="1:14" s="38" customFormat="1">
      <c r="A240" s="236"/>
      <c r="B240" s="63" t="s">
        <v>254</v>
      </c>
      <c r="C240" s="63" t="s">
        <v>255</v>
      </c>
      <c r="D240" s="64"/>
      <c r="E240" s="306"/>
      <c r="F240" s="95"/>
      <c r="G240" s="63"/>
      <c r="H240" s="64"/>
      <c r="I240" s="63" t="s">
        <v>256</v>
      </c>
      <c r="J240" s="64"/>
      <c r="K240" s="304"/>
      <c r="L240" s="95"/>
      <c r="M240" s="63" t="s">
        <v>257</v>
      </c>
      <c r="N240" s="238">
        <f>D210</f>
        <v>0</v>
      </c>
    </row>
    <row r="241" spans="1:15" s="38" customFormat="1">
      <c r="A241" s="236"/>
      <c r="B241" s="63"/>
      <c r="C241" s="63"/>
      <c r="D241" s="64"/>
      <c r="E241" s="306"/>
      <c r="F241" s="95"/>
      <c r="G241" s="63"/>
      <c r="H241" s="64"/>
      <c r="I241" s="63" t="s">
        <v>35</v>
      </c>
      <c r="J241" s="64"/>
      <c r="K241" s="304"/>
      <c r="L241" s="95"/>
      <c r="M241" s="63"/>
      <c r="N241" s="238"/>
    </row>
    <row r="242" spans="1:15" s="38" customFormat="1">
      <c r="A242" s="236"/>
      <c r="B242" s="6" t="s">
        <v>258</v>
      </c>
      <c r="C242" s="63"/>
      <c r="D242" s="64">
        <f>SUM(D231:D239)</f>
        <v>0</v>
      </c>
      <c r="E242" s="306"/>
      <c r="F242" s="95"/>
      <c r="G242" s="6" t="s">
        <v>259</v>
      </c>
      <c r="H242" s="64">
        <f>SUM(H231:H241,J231:J241)</f>
        <v>0</v>
      </c>
      <c r="I242" s="63"/>
      <c r="J242" s="64"/>
      <c r="K242" s="304"/>
      <c r="L242" s="95"/>
      <c r="M242" s="6" t="s">
        <v>259</v>
      </c>
      <c r="N242" s="238">
        <f>SUM(N239:N240)</f>
        <v>0</v>
      </c>
    </row>
    <row r="243" spans="1:15" s="38" customFormat="1">
      <c r="A243" s="236"/>
      <c r="B243" s="6" t="s">
        <v>260</v>
      </c>
      <c r="C243" s="63" t="s">
        <v>261</v>
      </c>
      <c r="D243" s="64">
        <f>N226</f>
        <v>0</v>
      </c>
      <c r="E243" s="306"/>
      <c r="F243" s="95"/>
      <c r="G243" s="6" t="s">
        <v>262</v>
      </c>
      <c r="H243" s="64">
        <f>N226</f>
        <v>0</v>
      </c>
      <c r="I243" s="63"/>
      <c r="J243" s="64"/>
      <c r="K243" s="304"/>
      <c r="L243" s="95"/>
      <c r="M243" s="83" t="s">
        <v>263</v>
      </c>
      <c r="N243" s="238">
        <f>C219</f>
        <v>0</v>
      </c>
    </row>
    <row r="244" spans="1:15" s="38" customFormat="1">
      <c r="A244" s="236"/>
      <c r="B244" s="6" t="s">
        <v>16</v>
      </c>
      <c r="C244" s="63"/>
      <c r="D244" s="64">
        <f>SUM(D242:D243)</f>
        <v>0</v>
      </c>
      <c r="E244" s="306"/>
      <c r="F244" s="95"/>
      <c r="G244" s="6" t="s">
        <v>40</v>
      </c>
      <c r="H244" s="64">
        <f>SUM(H242:H243)</f>
        <v>0</v>
      </c>
      <c r="I244" s="63"/>
      <c r="J244" s="64"/>
      <c r="K244" s="304"/>
      <c r="L244" s="95"/>
      <c r="M244" s="63" t="s">
        <v>40</v>
      </c>
      <c r="N244" s="238">
        <f>SUM(N242:N243)</f>
        <v>0</v>
      </c>
    </row>
    <row r="245" spans="1:15" s="38" customFormat="1">
      <c r="A245" s="195"/>
      <c r="B245" s="95"/>
      <c r="C245" s="95"/>
      <c r="D245" s="95"/>
      <c r="E245" s="95"/>
      <c r="F245" s="95"/>
      <c r="G245" s="95"/>
      <c r="H245" s="95"/>
      <c r="I245" s="95"/>
      <c r="J245" s="95"/>
      <c r="K245" s="95"/>
      <c r="L245" s="95"/>
      <c r="M245" s="95"/>
      <c r="N245" s="178"/>
    </row>
    <row r="246" spans="1:15" s="38" customFormat="1" ht="13.5" thickBot="1">
      <c r="A246" s="276"/>
      <c r="B246" s="277"/>
      <c r="C246" s="277"/>
      <c r="D246" s="277"/>
      <c r="E246" s="277"/>
      <c r="F246" s="277"/>
      <c r="G246" s="277"/>
      <c r="H246" s="277"/>
      <c r="I246" s="277"/>
      <c r="J246" s="277"/>
      <c r="K246" s="277"/>
      <c r="L246" s="277"/>
      <c r="M246" s="278"/>
      <c r="N246" s="279"/>
    </row>
    <row r="247" spans="1:15" s="59" customFormat="1" ht="15.75">
      <c r="A247" s="40"/>
      <c r="M247" s="40"/>
      <c r="N247" s="40"/>
    </row>
    <row r="248" spans="1:15" s="59" customFormat="1" ht="15.75">
      <c r="A248" s="38"/>
      <c r="B248" s="38"/>
      <c r="C248" s="38"/>
      <c r="D248" s="38"/>
      <c r="E248" s="38"/>
      <c r="F248" s="38"/>
      <c r="G248" s="38"/>
      <c r="H248" s="38"/>
      <c r="I248" s="38"/>
      <c r="J248" s="38"/>
      <c r="K248" s="38"/>
      <c r="L248" s="38"/>
      <c r="M248" s="38"/>
      <c r="N248" s="38"/>
      <c r="O248" s="38"/>
    </row>
  </sheetData>
  <sheetProtection sheet="1" objects="1" scenarios="1" formatCells="0" formatColumns="0" formatRows="0"/>
  <protectedRanges>
    <protectedRange sqref="F223" name="Range3"/>
    <protectedRange sqref="A206:D209" name="Range2"/>
    <protectedRange sqref="A15:H35 A37:H50 A52:H62 A64:H74 A76:H86 A88:H100" name="Range2_2"/>
    <protectedRange sqref="A3:F3 A4:D4 F4" name="Range1"/>
    <protectedRange sqref="E4" name="Range1_1"/>
  </protectedRanges>
  <phoneticPr fontId="0" type="noConversion"/>
  <printOptions gridLines="1" gridLinesSet="0"/>
  <pageMargins left="0.25" right="0.25" top="0.5" bottom="0.5" header="0.25" footer="0.25"/>
  <pageSetup scale="85" fitToHeight="4" orientation="landscape" horizontalDpi="4294967292" verticalDpi="4294967292" r:id="rId1"/>
  <headerFooter alignWithMargins="0">
    <oddHeader>&amp;L&amp;F&amp;R&amp;A</oddHeader>
    <oddFooter>Page &amp;p</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P78"/>
  <sheetViews>
    <sheetView showGridLines="0" workbookViewId="0">
      <selection activeCell="N1" sqref="N1:P1"/>
    </sheetView>
  </sheetViews>
  <sheetFormatPr defaultRowHeight="12.75" outlineLevelRow="1" outlineLevelCol="1"/>
  <cols>
    <col min="1" max="1" width="21.140625" customWidth="1"/>
    <col min="2" max="3" width="7.42578125" hidden="1" customWidth="1" outlineLevel="1"/>
    <col min="4" max="4" width="10.5703125" customWidth="1" collapsed="1"/>
    <col min="5" max="6" width="7.42578125" hidden="1" customWidth="1" outlineLevel="1"/>
    <col min="7" max="7" width="9" customWidth="1" collapsed="1"/>
    <col min="8" max="9" width="7.42578125" hidden="1" customWidth="1" outlineLevel="1"/>
    <col min="10" max="10" width="9.28515625" customWidth="1" collapsed="1"/>
    <col min="11" max="12" width="7.42578125" hidden="1" customWidth="1" outlineLevel="1"/>
    <col min="13" max="13" width="8.7109375" customWidth="1" collapsed="1"/>
    <col min="14" max="15" width="7.42578125" hidden="1" customWidth="1" outlineLevel="1"/>
    <col min="16" max="16" width="8.5703125" customWidth="1" collapsed="1"/>
  </cols>
  <sheetData>
    <row r="1" spans="1:16">
      <c r="B1" s="379" t="s">
        <v>11</v>
      </c>
      <c r="C1" s="379"/>
      <c r="D1" s="379"/>
      <c r="E1" s="380" t="s">
        <v>12</v>
      </c>
      <c r="F1" s="380"/>
      <c r="G1" s="380"/>
      <c r="H1" s="381" t="s">
        <v>13</v>
      </c>
      <c r="I1" s="381"/>
      <c r="J1" s="381"/>
      <c r="K1" s="382" t="s">
        <v>14</v>
      </c>
      <c r="L1" s="382"/>
      <c r="M1" s="382"/>
      <c r="N1" s="383" t="s">
        <v>15</v>
      </c>
      <c r="O1" s="383"/>
      <c r="P1" s="383"/>
    </row>
    <row r="2" spans="1:16" s="341" customFormat="1">
      <c r="A2" s="348" t="s">
        <v>267</v>
      </c>
      <c r="B2" s="343" t="s">
        <v>98</v>
      </c>
      <c r="C2" s="343" t="s">
        <v>99</v>
      </c>
      <c r="D2" s="343" t="s">
        <v>268</v>
      </c>
      <c r="E2" s="344" t="s">
        <v>98</v>
      </c>
      <c r="F2" s="344" t="s">
        <v>99</v>
      </c>
      <c r="G2" s="344" t="s">
        <v>268</v>
      </c>
      <c r="H2" s="347" t="s">
        <v>98</v>
      </c>
      <c r="I2" s="347" t="s">
        <v>99</v>
      </c>
      <c r="J2" s="347" t="s">
        <v>268</v>
      </c>
      <c r="K2" s="346" t="s">
        <v>98</v>
      </c>
      <c r="L2" s="346" t="s">
        <v>99</v>
      </c>
      <c r="M2" s="346" t="s">
        <v>268</v>
      </c>
      <c r="N2" s="345" t="s">
        <v>98</v>
      </c>
      <c r="O2" s="345" t="s">
        <v>99</v>
      </c>
      <c r="P2" s="345" t="s">
        <v>268</v>
      </c>
    </row>
    <row r="3" spans="1:16">
      <c r="A3" s="350">
        <f>'Year 1'!$A15</f>
        <v>0</v>
      </c>
      <c r="B3" s="351">
        <f>'Year 1'!$D15</f>
        <v>0</v>
      </c>
      <c r="C3" s="352">
        <f>'Year 1'!$E15</f>
        <v>0</v>
      </c>
      <c r="D3" s="353">
        <f>'Year 1'!$K15</f>
        <v>0</v>
      </c>
      <c r="E3" s="351">
        <f>'Year 2'!$D15</f>
        <v>0</v>
      </c>
      <c r="F3" s="352">
        <f>'Year 2'!$E15</f>
        <v>0</v>
      </c>
      <c r="G3" s="353">
        <f>'Year 2'!$K15</f>
        <v>0</v>
      </c>
      <c r="H3" s="354">
        <f>'Year 3'!$D15</f>
        <v>0</v>
      </c>
      <c r="I3" s="352">
        <f>'Year 3'!$E15</f>
        <v>0</v>
      </c>
      <c r="J3" s="353">
        <f>'Year 3'!$K15</f>
        <v>0</v>
      </c>
      <c r="K3" s="354">
        <f>'Year 4'!$D15</f>
        <v>0</v>
      </c>
      <c r="L3" s="352">
        <f>'Year 4'!$E15</f>
        <v>0</v>
      </c>
      <c r="M3" s="353">
        <f>'Year 4'!$K15</f>
        <v>0</v>
      </c>
      <c r="N3" s="354">
        <f>'Year 5'!$D15</f>
        <v>0</v>
      </c>
      <c r="O3" s="352">
        <f>'Year 5'!$E15</f>
        <v>0</v>
      </c>
      <c r="P3" s="353">
        <f>'Year 5'!$K15</f>
        <v>0</v>
      </c>
    </row>
    <row r="4" spans="1:16">
      <c r="A4" s="350">
        <f>'Year 1'!$A16</f>
        <v>0</v>
      </c>
      <c r="B4" s="351">
        <f>'Year 1'!$D16</f>
        <v>0</v>
      </c>
      <c r="C4" s="352">
        <f>'Year 1'!$E16</f>
        <v>0</v>
      </c>
      <c r="D4" s="353">
        <f>'Year 1'!$K16</f>
        <v>0</v>
      </c>
      <c r="E4" s="351">
        <f>'Year 2'!$D16</f>
        <v>0</v>
      </c>
      <c r="F4" s="352">
        <f>'Year 2'!$E16</f>
        <v>0</v>
      </c>
      <c r="G4" s="353">
        <f>'Year 2'!$K16</f>
        <v>0</v>
      </c>
      <c r="H4" s="354">
        <f>'Year 3'!$D16</f>
        <v>0</v>
      </c>
      <c r="I4" s="352">
        <f>'Year 3'!$E16</f>
        <v>0</v>
      </c>
      <c r="J4" s="353">
        <f>'Year 3'!$K16</f>
        <v>0</v>
      </c>
      <c r="K4" s="354">
        <f>'Year 4'!$D16</f>
        <v>0</v>
      </c>
      <c r="L4" s="352">
        <f>'Year 4'!$E16</f>
        <v>0</v>
      </c>
      <c r="M4" s="353">
        <f>'Year 4'!$K16</f>
        <v>0</v>
      </c>
      <c r="N4" s="354">
        <f>'Year 5'!$D16</f>
        <v>0</v>
      </c>
      <c r="O4" s="352">
        <f>'Year 5'!$E16</f>
        <v>0</v>
      </c>
      <c r="P4" s="353">
        <f>'Year 5'!$K16</f>
        <v>0</v>
      </c>
    </row>
    <row r="5" spans="1:16">
      <c r="A5" s="350">
        <f>'Year 1'!$A17</f>
        <v>0</v>
      </c>
      <c r="B5" s="351">
        <f>'Year 1'!$D17</f>
        <v>0</v>
      </c>
      <c r="C5" s="352">
        <f>'Year 1'!$E17</f>
        <v>0</v>
      </c>
      <c r="D5" s="353">
        <f>'Year 1'!$K17</f>
        <v>0</v>
      </c>
      <c r="E5" s="351">
        <f>'Year 2'!$D17</f>
        <v>0</v>
      </c>
      <c r="F5" s="352">
        <f>'Year 2'!$E17</f>
        <v>0</v>
      </c>
      <c r="G5" s="353">
        <f>'Year 2'!$K17</f>
        <v>0</v>
      </c>
      <c r="H5" s="354">
        <f>'Year 3'!$D17</f>
        <v>0</v>
      </c>
      <c r="I5" s="352">
        <f>'Year 3'!$E17</f>
        <v>0</v>
      </c>
      <c r="J5" s="353">
        <f>'Year 3'!$K17</f>
        <v>0</v>
      </c>
      <c r="K5" s="354">
        <f>'Year 4'!$D17</f>
        <v>0</v>
      </c>
      <c r="L5" s="352">
        <f>'Year 4'!$E17</f>
        <v>0</v>
      </c>
      <c r="M5" s="353">
        <f>'Year 4'!$K17</f>
        <v>0</v>
      </c>
      <c r="N5" s="354">
        <f>'Year 5'!$D17</f>
        <v>0</v>
      </c>
      <c r="O5" s="352">
        <f>'Year 5'!$E17</f>
        <v>0</v>
      </c>
      <c r="P5" s="353">
        <f>'Year 5'!$K17</f>
        <v>0</v>
      </c>
    </row>
    <row r="6" spans="1:16">
      <c r="A6" s="350">
        <f>'Year 1'!$A18</f>
        <v>0</v>
      </c>
      <c r="B6" s="351">
        <f>'Year 1'!$D18</f>
        <v>0</v>
      </c>
      <c r="C6" s="352">
        <f>'Year 1'!$E18</f>
        <v>0</v>
      </c>
      <c r="D6" s="353">
        <f>'Year 1'!$K18</f>
        <v>0</v>
      </c>
      <c r="E6" s="351">
        <f>'Year 2'!$D18</f>
        <v>0</v>
      </c>
      <c r="F6" s="352">
        <f>'Year 2'!$E18</f>
        <v>0</v>
      </c>
      <c r="G6" s="353">
        <f>'Year 2'!$K18</f>
        <v>0</v>
      </c>
      <c r="H6" s="354">
        <f>'Year 3'!$D18</f>
        <v>0</v>
      </c>
      <c r="I6" s="352">
        <f>'Year 3'!$E18</f>
        <v>0</v>
      </c>
      <c r="J6" s="353">
        <f>'Year 3'!$K18</f>
        <v>0</v>
      </c>
      <c r="K6" s="354">
        <f>'Year 4'!$D18</f>
        <v>0</v>
      </c>
      <c r="L6" s="352">
        <f>'Year 4'!$E18</f>
        <v>0</v>
      </c>
      <c r="M6" s="353">
        <f>'Year 4'!$K18</f>
        <v>0</v>
      </c>
      <c r="N6" s="354">
        <f>'Year 5'!$D18</f>
        <v>0</v>
      </c>
      <c r="O6" s="352">
        <f>'Year 5'!$E18</f>
        <v>0</v>
      </c>
      <c r="P6" s="353">
        <f>'Year 5'!$K18</f>
        <v>0</v>
      </c>
    </row>
    <row r="7" spans="1:16">
      <c r="A7" s="350">
        <f>'Year 1'!$A19</f>
        <v>0</v>
      </c>
      <c r="B7" s="351">
        <f>'Year 1'!$D19</f>
        <v>0</v>
      </c>
      <c r="C7" s="352">
        <f>'Year 1'!$E19</f>
        <v>0</v>
      </c>
      <c r="D7" s="353">
        <f>'Year 1'!$K19</f>
        <v>0</v>
      </c>
      <c r="E7" s="351">
        <f>'Year 2'!$D19</f>
        <v>0</v>
      </c>
      <c r="F7" s="352">
        <f>'Year 2'!$E19</f>
        <v>0</v>
      </c>
      <c r="G7" s="353">
        <f>'Year 2'!$K19</f>
        <v>0</v>
      </c>
      <c r="H7" s="354">
        <f>'Year 3'!$D19</f>
        <v>0</v>
      </c>
      <c r="I7" s="352">
        <f>'Year 3'!$E19</f>
        <v>0</v>
      </c>
      <c r="J7" s="353">
        <f>'Year 3'!$K19</f>
        <v>0</v>
      </c>
      <c r="K7" s="354">
        <f>'Year 4'!$D19</f>
        <v>0</v>
      </c>
      <c r="L7" s="352">
        <f>'Year 4'!$E19</f>
        <v>0</v>
      </c>
      <c r="M7" s="353">
        <f>'Year 4'!$K19</f>
        <v>0</v>
      </c>
      <c r="N7" s="354">
        <f>'Year 5'!$D19</f>
        <v>0</v>
      </c>
      <c r="O7" s="352">
        <f>'Year 5'!$E19</f>
        <v>0</v>
      </c>
      <c r="P7" s="353">
        <f>'Year 5'!$K19</f>
        <v>0</v>
      </c>
    </row>
    <row r="8" spans="1:16">
      <c r="A8" s="350">
        <f>'Year 1'!$A20</f>
        <v>0</v>
      </c>
      <c r="B8" s="351">
        <f>'Year 1'!$D20</f>
        <v>0</v>
      </c>
      <c r="C8" s="352">
        <f>'Year 1'!$E20</f>
        <v>0</v>
      </c>
      <c r="D8" s="353">
        <f>'Year 1'!$K20</f>
        <v>0</v>
      </c>
      <c r="E8" s="351">
        <f>'Year 2'!$D20</f>
        <v>0</v>
      </c>
      <c r="F8" s="352">
        <f>'Year 2'!$E20</f>
        <v>0</v>
      </c>
      <c r="G8" s="353">
        <f>'Year 2'!$K20</f>
        <v>0</v>
      </c>
      <c r="H8" s="354">
        <f>'Year 3'!$D20</f>
        <v>0</v>
      </c>
      <c r="I8" s="352">
        <f>'Year 3'!$E20</f>
        <v>0</v>
      </c>
      <c r="J8" s="353">
        <f>'Year 3'!$K20</f>
        <v>0</v>
      </c>
      <c r="K8" s="354">
        <f>'Year 4'!$D20</f>
        <v>0</v>
      </c>
      <c r="L8" s="352">
        <f>'Year 4'!$E20</f>
        <v>0</v>
      </c>
      <c r="M8" s="353">
        <f>'Year 4'!$K20</f>
        <v>0</v>
      </c>
      <c r="N8" s="354">
        <f>'Year 5'!$D20</f>
        <v>0</v>
      </c>
      <c r="O8" s="352">
        <f>'Year 5'!$E20</f>
        <v>0</v>
      </c>
      <c r="P8" s="353">
        <f>'Year 5'!$K20</f>
        <v>0</v>
      </c>
    </row>
    <row r="9" spans="1:16" ht="12.75" hidden="1" customHeight="1" outlineLevel="1">
      <c r="A9" s="350">
        <f>'Year 1'!$A21</f>
        <v>0</v>
      </c>
      <c r="B9" s="351">
        <f>'Year 1'!$D21</f>
        <v>0</v>
      </c>
      <c r="C9" s="352">
        <f>'Year 1'!$E21</f>
        <v>0</v>
      </c>
      <c r="D9" s="353">
        <f>'Year 1'!$K21</f>
        <v>0</v>
      </c>
      <c r="E9" s="351">
        <f>'Year 2'!$D21</f>
        <v>0</v>
      </c>
      <c r="F9" s="352">
        <f>'Year 2'!$E21</f>
        <v>0</v>
      </c>
      <c r="G9" s="353">
        <f>'Year 2'!$K21</f>
        <v>0</v>
      </c>
      <c r="H9" s="354">
        <f>'Year 3'!$D21</f>
        <v>0</v>
      </c>
      <c r="I9" s="352">
        <f>'Year 3'!$E21</f>
        <v>0</v>
      </c>
      <c r="J9" s="353">
        <f>'Year 3'!$K21</f>
        <v>0</v>
      </c>
      <c r="K9" s="354">
        <f>'Year 4'!$D21</f>
        <v>0</v>
      </c>
      <c r="L9" s="352">
        <f>'Year 4'!$E21</f>
        <v>0</v>
      </c>
      <c r="M9" s="353">
        <f>'Year 4'!$K21</f>
        <v>0</v>
      </c>
      <c r="N9" s="354">
        <f>'Year 5'!$D21</f>
        <v>0</v>
      </c>
      <c r="O9" s="352">
        <f>'Year 5'!$E21</f>
        <v>0</v>
      </c>
      <c r="P9" s="353">
        <f>'Year 5'!$K21</f>
        <v>0</v>
      </c>
    </row>
    <row r="10" spans="1:16" ht="12.75" hidden="1" customHeight="1" outlineLevel="1">
      <c r="A10" s="350">
        <f>'Year 1'!$A22</f>
        <v>0</v>
      </c>
      <c r="B10" s="351">
        <f>'Year 1'!$D22</f>
        <v>0</v>
      </c>
      <c r="C10" s="352">
        <f>'Year 1'!$E22</f>
        <v>0</v>
      </c>
      <c r="D10" s="353">
        <f>'Year 1'!$K22</f>
        <v>0</v>
      </c>
      <c r="E10" s="351">
        <f>'Year 2'!$D22</f>
        <v>0</v>
      </c>
      <c r="F10" s="352">
        <f>'Year 2'!$E22</f>
        <v>0</v>
      </c>
      <c r="G10" s="353">
        <f>'Year 2'!$K22</f>
        <v>0</v>
      </c>
      <c r="H10" s="354">
        <f>'Year 3'!$D22</f>
        <v>0</v>
      </c>
      <c r="I10" s="352">
        <f>'Year 3'!$E22</f>
        <v>0</v>
      </c>
      <c r="J10" s="353">
        <f>'Year 3'!$K22</f>
        <v>0</v>
      </c>
      <c r="K10" s="354">
        <f>'Year 4'!$D22</f>
        <v>0</v>
      </c>
      <c r="L10" s="352">
        <f>'Year 4'!$E22</f>
        <v>0</v>
      </c>
      <c r="M10" s="353">
        <f>'Year 4'!$K22</f>
        <v>0</v>
      </c>
      <c r="N10" s="354">
        <f>'Year 5'!$D22</f>
        <v>0</v>
      </c>
      <c r="O10" s="352">
        <f>'Year 5'!$E22</f>
        <v>0</v>
      </c>
      <c r="P10" s="353">
        <f>'Year 5'!$K22</f>
        <v>0</v>
      </c>
    </row>
    <row r="11" spans="1:16" ht="12.75" hidden="1" customHeight="1" outlineLevel="1">
      <c r="A11" s="350">
        <f>'Year 1'!$A23</f>
        <v>0</v>
      </c>
      <c r="B11" s="351">
        <f>'Year 1'!$D23</f>
        <v>0</v>
      </c>
      <c r="C11" s="352">
        <f>'Year 1'!$E23</f>
        <v>0</v>
      </c>
      <c r="D11" s="353">
        <f>'Year 1'!$K23</f>
        <v>0</v>
      </c>
      <c r="E11" s="351">
        <f>'Year 2'!$D23</f>
        <v>0</v>
      </c>
      <c r="F11" s="352">
        <f>'Year 2'!$E23</f>
        <v>0</v>
      </c>
      <c r="G11" s="353">
        <f>'Year 2'!$K23</f>
        <v>0</v>
      </c>
      <c r="H11" s="354">
        <f>'Year 3'!$D23</f>
        <v>0</v>
      </c>
      <c r="I11" s="352">
        <f>'Year 3'!$E23</f>
        <v>0</v>
      </c>
      <c r="J11" s="353">
        <f>'Year 3'!$K23</f>
        <v>0</v>
      </c>
      <c r="K11" s="354">
        <f>'Year 4'!$D23</f>
        <v>0</v>
      </c>
      <c r="L11" s="352">
        <f>'Year 4'!$E23</f>
        <v>0</v>
      </c>
      <c r="M11" s="353">
        <f>'Year 4'!$K23</f>
        <v>0</v>
      </c>
      <c r="N11" s="354">
        <f>'Year 5'!$D23</f>
        <v>0</v>
      </c>
      <c r="O11" s="352">
        <f>'Year 5'!$E23</f>
        <v>0</v>
      </c>
      <c r="P11" s="353">
        <f>'Year 5'!$K23</f>
        <v>0</v>
      </c>
    </row>
    <row r="12" spans="1:16" ht="12.75" hidden="1" customHeight="1" outlineLevel="1">
      <c r="A12" s="350">
        <f>'Year 1'!$A24</f>
        <v>0</v>
      </c>
      <c r="B12" s="351">
        <f>'Year 1'!$D24</f>
        <v>0</v>
      </c>
      <c r="C12" s="352">
        <f>'Year 1'!$E24</f>
        <v>0</v>
      </c>
      <c r="D12" s="353">
        <f>'Year 1'!$K24</f>
        <v>0</v>
      </c>
      <c r="E12" s="351">
        <f>'Year 2'!$D24</f>
        <v>0</v>
      </c>
      <c r="F12" s="352">
        <f>'Year 2'!$E24</f>
        <v>0</v>
      </c>
      <c r="G12" s="353">
        <f>'Year 2'!$K24</f>
        <v>0</v>
      </c>
      <c r="H12" s="354">
        <f>'Year 3'!$D24</f>
        <v>0</v>
      </c>
      <c r="I12" s="352">
        <f>'Year 3'!$E24</f>
        <v>0</v>
      </c>
      <c r="J12" s="353">
        <f>'Year 3'!$K24</f>
        <v>0</v>
      </c>
      <c r="K12" s="354">
        <f>'Year 4'!$D24</f>
        <v>0</v>
      </c>
      <c r="L12" s="352">
        <f>'Year 4'!$E24</f>
        <v>0</v>
      </c>
      <c r="M12" s="353">
        <f>'Year 4'!$K24</f>
        <v>0</v>
      </c>
      <c r="N12" s="354">
        <f>'Year 5'!$D24</f>
        <v>0</v>
      </c>
      <c r="O12" s="352">
        <f>'Year 5'!$E24</f>
        <v>0</v>
      </c>
      <c r="P12" s="353">
        <f>'Year 5'!$K24</f>
        <v>0</v>
      </c>
    </row>
    <row r="13" spans="1:16" ht="12.75" hidden="1" customHeight="1" outlineLevel="1">
      <c r="A13" s="350">
        <f>'Year 1'!$A25</f>
        <v>0</v>
      </c>
      <c r="B13" s="351">
        <f>'Year 1'!$D25</f>
        <v>0</v>
      </c>
      <c r="C13" s="352">
        <f>'Year 1'!$E25</f>
        <v>0</v>
      </c>
      <c r="D13" s="353">
        <f>'Year 1'!$K25</f>
        <v>0</v>
      </c>
      <c r="E13" s="351">
        <f>'Year 2'!$D25</f>
        <v>0</v>
      </c>
      <c r="F13" s="352">
        <f>'Year 2'!$E25</f>
        <v>0</v>
      </c>
      <c r="G13" s="353">
        <f>'Year 2'!$K25</f>
        <v>0</v>
      </c>
      <c r="H13" s="354">
        <f>'Year 3'!$D25</f>
        <v>0</v>
      </c>
      <c r="I13" s="352">
        <f>'Year 3'!$E25</f>
        <v>0</v>
      </c>
      <c r="J13" s="353">
        <f>'Year 3'!$K25</f>
        <v>0</v>
      </c>
      <c r="K13" s="354">
        <f>'Year 4'!$D25</f>
        <v>0</v>
      </c>
      <c r="L13" s="352">
        <f>'Year 4'!$E25</f>
        <v>0</v>
      </c>
      <c r="M13" s="353">
        <f>'Year 4'!$K25</f>
        <v>0</v>
      </c>
      <c r="N13" s="354">
        <f>'Year 5'!$D25</f>
        <v>0</v>
      </c>
      <c r="O13" s="352">
        <f>'Year 5'!$E25</f>
        <v>0</v>
      </c>
      <c r="P13" s="353">
        <f>'Year 5'!$K25</f>
        <v>0</v>
      </c>
    </row>
    <row r="14" spans="1:16" ht="12.75" hidden="1" customHeight="1" outlineLevel="1">
      <c r="A14" s="350">
        <f>'Year 1'!$A26</f>
        <v>0</v>
      </c>
      <c r="B14" s="351">
        <f>'Year 1'!$D26</f>
        <v>0</v>
      </c>
      <c r="C14" s="352">
        <f>'Year 1'!$E26</f>
        <v>0</v>
      </c>
      <c r="D14" s="353">
        <f>'Year 1'!$K26</f>
        <v>0</v>
      </c>
      <c r="E14" s="351">
        <f>'Year 2'!$D26</f>
        <v>0</v>
      </c>
      <c r="F14" s="352">
        <f>'Year 2'!$E26</f>
        <v>0</v>
      </c>
      <c r="G14" s="353">
        <f>'Year 2'!$K26</f>
        <v>0</v>
      </c>
      <c r="H14" s="354">
        <f>'Year 3'!$D26</f>
        <v>0</v>
      </c>
      <c r="I14" s="352">
        <f>'Year 3'!$E26</f>
        <v>0</v>
      </c>
      <c r="J14" s="353">
        <f>'Year 3'!$K26</f>
        <v>0</v>
      </c>
      <c r="K14" s="354">
        <f>'Year 4'!$D26</f>
        <v>0</v>
      </c>
      <c r="L14" s="352">
        <f>'Year 4'!$E26</f>
        <v>0</v>
      </c>
      <c r="M14" s="353">
        <f>'Year 4'!$K26</f>
        <v>0</v>
      </c>
      <c r="N14" s="354">
        <f>'Year 5'!$D26</f>
        <v>0</v>
      </c>
      <c r="O14" s="352">
        <f>'Year 5'!$E26</f>
        <v>0</v>
      </c>
      <c r="P14" s="353">
        <f>'Year 5'!$K26</f>
        <v>0</v>
      </c>
    </row>
    <row r="15" spans="1:16" ht="12.75" hidden="1" customHeight="1" outlineLevel="1">
      <c r="A15" s="350">
        <f>'Year 1'!$A27</f>
        <v>0</v>
      </c>
      <c r="B15" s="351">
        <f>'Year 1'!$D27</f>
        <v>0</v>
      </c>
      <c r="C15" s="352">
        <f>'Year 1'!$E27</f>
        <v>0</v>
      </c>
      <c r="D15" s="353">
        <f>'Year 1'!$K27</f>
        <v>0</v>
      </c>
      <c r="E15" s="351">
        <f>'Year 2'!$D27</f>
        <v>0</v>
      </c>
      <c r="F15" s="352">
        <f>'Year 2'!$E27</f>
        <v>0</v>
      </c>
      <c r="G15" s="353">
        <f>'Year 2'!$K27</f>
        <v>0</v>
      </c>
      <c r="H15" s="354">
        <f>'Year 3'!$D27</f>
        <v>0</v>
      </c>
      <c r="I15" s="352">
        <f>'Year 3'!$E27</f>
        <v>0</v>
      </c>
      <c r="J15" s="353">
        <f>'Year 3'!$K27</f>
        <v>0</v>
      </c>
      <c r="K15" s="354">
        <f>'Year 4'!$D27</f>
        <v>0</v>
      </c>
      <c r="L15" s="352">
        <f>'Year 4'!$E27</f>
        <v>0</v>
      </c>
      <c r="M15" s="353">
        <f>'Year 4'!$K27</f>
        <v>0</v>
      </c>
      <c r="N15" s="354">
        <f>'Year 5'!$D27</f>
        <v>0</v>
      </c>
      <c r="O15" s="352">
        <f>'Year 5'!$E27</f>
        <v>0</v>
      </c>
      <c r="P15" s="353">
        <f>'Year 5'!$K27</f>
        <v>0</v>
      </c>
    </row>
    <row r="16" spans="1:16" ht="12.75" hidden="1" customHeight="1" outlineLevel="1">
      <c r="A16" s="350">
        <f>'Year 1'!$A28</f>
        <v>0</v>
      </c>
      <c r="B16" s="351">
        <f>'Year 1'!$D28</f>
        <v>0</v>
      </c>
      <c r="C16" s="352">
        <f>'Year 1'!$E28</f>
        <v>0</v>
      </c>
      <c r="D16" s="353">
        <f>'Year 1'!$K28</f>
        <v>0</v>
      </c>
      <c r="E16" s="351">
        <f>'Year 2'!$D28</f>
        <v>0</v>
      </c>
      <c r="F16" s="352">
        <f>'Year 2'!$E28</f>
        <v>0</v>
      </c>
      <c r="G16" s="353">
        <f>'Year 2'!$K28</f>
        <v>0</v>
      </c>
      <c r="H16" s="354">
        <f>'Year 3'!$D28</f>
        <v>0</v>
      </c>
      <c r="I16" s="352">
        <f>'Year 3'!$E28</f>
        <v>0</v>
      </c>
      <c r="J16" s="353">
        <f>'Year 3'!$K28</f>
        <v>0</v>
      </c>
      <c r="K16" s="354">
        <f>'Year 4'!$D28</f>
        <v>0</v>
      </c>
      <c r="L16" s="352">
        <f>'Year 4'!$E28</f>
        <v>0</v>
      </c>
      <c r="M16" s="353">
        <f>'Year 4'!$K28</f>
        <v>0</v>
      </c>
      <c r="N16" s="354">
        <f>'Year 5'!$D28</f>
        <v>0</v>
      </c>
      <c r="O16" s="352">
        <f>'Year 5'!$E28</f>
        <v>0</v>
      </c>
      <c r="P16" s="353">
        <f>'Year 5'!$K28</f>
        <v>0</v>
      </c>
    </row>
    <row r="17" spans="1:16" ht="12.75" hidden="1" customHeight="1" outlineLevel="1">
      <c r="A17" s="350">
        <f>'Year 1'!$A29</f>
        <v>0</v>
      </c>
      <c r="B17" s="351">
        <f>'Year 1'!$D29</f>
        <v>0</v>
      </c>
      <c r="C17" s="352">
        <f>'Year 1'!$E29</f>
        <v>0</v>
      </c>
      <c r="D17" s="353">
        <f>'Year 1'!$K29</f>
        <v>0</v>
      </c>
      <c r="E17" s="351">
        <f>'Year 2'!$D29</f>
        <v>0</v>
      </c>
      <c r="F17" s="352">
        <f>'Year 2'!$E29</f>
        <v>0</v>
      </c>
      <c r="G17" s="353">
        <f>'Year 2'!$K29</f>
        <v>0</v>
      </c>
      <c r="H17" s="354">
        <f>'Year 3'!$D29</f>
        <v>0</v>
      </c>
      <c r="I17" s="352">
        <f>'Year 3'!$E29</f>
        <v>0</v>
      </c>
      <c r="J17" s="353">
        <f>'Year 3'!$K29</f>
        <v>0</v>
      </c>
      <c r="K17" s="354">
        <f>'Year 4'!$D29</f>
        <v>0</v>
      </c>
      <c r="L17" s="352">
        <f>'Year 4'!$E29</f>
        <v>0</v>
      </c>
      <c r="M17" s="353">
        <f>'Year 4'!$K29</f>
        <v>0</v>
      </c>
      <c r="N17" s="354">
        <f>'Year 5'!$D29</f>
        <v>0</v>
      </c>
      <c r="O17" s="352">
        <f>'Year 5'!$E29</f>
        <v>0</v>
      </c>
      <c r="P17" s="353">
        <f>'Year 5'!$K29</f>
        <v>0</v>
      </c>
    </row>
    <row r="18" spans="1:16" ht="12.75" hidden="1" customHeight="1" outlineLevel="1">
      <c r="A18" s="350">
        <f>'Year 1'!$A30</f>
        <v>0</v>
      </c>
      <c r="B18" s="351">
        <f>'Year 1'!$D30</f>
        <v>0</v>
      </c>
      <c r="C18" s="352">
        <f>'Year 1'!$E30</f>
        <v>0</v>
      </c>
      <c r="D18" s="353">
        <f>'Year 1'!$K30</f>
        <v>0</v>
      </c>
      <c r="E18" s="351">
        <f>'Year 2'!$D30</f>
        <v>0</v>
      </c>
      <c r="F18" s="352">
        <f>'Year 2'!$E30</f>
        <v>0</v>
      </c>
      <c r="G18" s="353">
        <f>'Year 2'!$K30</f>
        <v>0</v>
      </c>
      <c r="H18" s="354">
        <f>'Year 3'!$D30</f>
        <v>0</v>
      </c>
      <c r="I18" s="352">
        <f>'Year 3'!$E30</f>
        <v>0</v>
      </c>
      <c r="J18" s="353">
        <f>'Year 3'!$K30</f>
        <v>0</v>
      </c>
      <c r="K18" s="354">
        <f>'Year 4'!$D30</f>
        <v>0</v>
      </c>
      <c r="L18" s="352">
        <f>'Year 4'!$E30</f>
        <v>0</v>
      </c>
      <c r="M18" s="353">
        <f>'Year 4'!$K30</f>
        <v>0</v>
      </c>
      <c r="N18" s="354">
        <f>'Year 5'!$D30</f>
        <v>0</v>
      </c>
      <c r="O18" s="352">
        <f>'Year 5'!$E30</f>
        <v>0</v>
      </c>
      <c r="P18" s="353">
        <f>'Year 5'!$K30</f>
        <v>0</v>
      </c>
    </row>
    <row r="19" spans="1:16" ht="12.75" hidden="1" customHeight="1" outlineLevel="1">
      <c r="A19" s="350">
        <f>'Year 1'!$A31</f>
        <v>0</v>
      </c>
      <c r="B19" s="351">
        <f>'Year 1'!$D31</f>
        <v>0</v>
      </c>
      <c r="C19" s="352">
        <f>'Year 1'!$E31</f>
        <v>0</v>
      </c>
      <c r="D19" s="353">
        <f>'Year 1'!$K31</f>
        <v>0</v>
      </c>
      <c r="E19" s="351">
        <f>'Year 2'!$D31</f>
        <v>0</v>
      </c>
      <c r="F19" s="352">
        <f>'Year 2'!$E31</f>
        <v>0</v>
      </c>
      <c r="G19" s="353">
        <f>'Year 2'!$K31</f>
        <v>0</v>
      </c>
      <c r="H19" s="354">
        <f>'Year 3'!$D31</f>
        <v>0</v>
      </c>
      <c r="I19" s="352">
        <f>'Year 3'!$E31</f>
        <v>0</v>
      </c>
      <c r="J19" s="353">
        <f>'Year 3'!$K31</f>
        <v>0</v>
      </c>
      <c r="K19" s="354">
        <f>'Year 4'!$D31</f>
        <v>0</v>
      </c>
      <c r="L19" s="352">
        <f>'Year 4'!$E31</f>
        <v>0</v>
      </c>
      <c r="M19" s="353">
        <f>'Year 4'!$K31</f>
        <v>0</v>
      </c>
      <c r="N19" s="354">
        <f>'Year 5'!$D31</f>
        <v>0</v>
      </c>
      <c r="O19" s="352">
        <f>'Year 5'!$E31</f>
        <v>0</v>
      </c>
      <c r="P19" s="353">
        <f>'Year 5'!$K31</f>
        <v>0</v>
      </c>
    </row>
    <row r="20" spans="1:16" ht="12.75" hidden="1" customHeight="1" outlineLevel="1">
      <c r="A20" s="350">
        <f>'Year 1'!$A32</f>
        <v>0</v>
      </c>
      <c r="B20" s="351">
        <f>'Year 1'!$D32</f>
        <v>0</v>
      </c>
      <c r="C20" s="352">
        <f>'Year 1'!$E32</f>
        <v>0</v>
      </c>
      <c r="D20" s="353">
        <f>'Year 1'!$K32</f>
        <v>0</v>
      </c>
      <c r="E20" s="351">
        <f>'Year 2'!$D32</f>
        <v>0</v>
      </c>
      <c r="F20" s="352">
        <f>'Year 2'!$E32</f>
        <v>0</v>
      </c>
      <c r="G20" s="353">
        <f>'Year 2'!$K32</f>
        <v>0</v>
      </c>
      <c r="H20" s="354">
        <f>'Year 3'!$D32</f>
        <v>0</v>
      </c>
      <c r="I20" s="352">
        <f>'Year 3'!$E32</f>
        <v>0</v>
      </c>
      <c r="J20" s="353">
        <f>'Year 3'!$K32</f>
        <v>0</v>
      </c>
      <c r="K20" s="354">
        <f>'Year 4'!$D32</f>
        <v>0</v>
      </c>
      <c r="L20" s="352">
        <f>'Year 4'!$E32</f>
        <v>0</v>
      </c>
      <c r="M20" s="353">
        <f>'Year 4'!$K32</f>
        <v>0</v>
      </c>
      <c r="N20" s="354">
        <f>'Year 5'!$D32</f>
        <v>0</v>
      </c>
      <c r="O20" s="352">
        <f>'Year 5'!$E32</f>
        <v>0</v>
      </c>
      <c r="P20" s="353">
        <f>'Year 5'!$K32</f>
        <v>0</v>
      </c>
    </row>
    <row r="21" spans="1:16" ht="12.75" hidden="1" customHeight="1" outlineLevel="1">
      <c r="A21" s="350">
        <f>'Year 1'!$A33</f>
        <v>0</v>
      </c>
      <c r="B21" s="351">
        <f>'Year 1'!$D33</f>
        <v>0</v>
      </c>
      <c r="C21" s="352">
        <f>'Year 1'!$E33</f>
        <v>0</v>
      </c>
      <c r="D21" s="353">
        <f>'Year 1'!$K33</f>
        <v>0</v>
      </c>
      <c r="E21" s="351">
        <f>'Year 2'!$D33</f>
        <v>0</v>
      </c>
      <c r="F21" s="352">
        <f>'Year 2'!$E33</f>
        <v>0</v>
      </c>
      <c r="G21" s="353">
        <f>'Year 2'!$K33</f>
        <v>0</v>
      </c>
      <c r="H21" s="354">
        <f>'Year 3'!$D33</f>
        <v>0</v>
      </c>
      <c r="I21" s="352">
        <f>'Year 3'!$E33</f>
        <v>0</v>
      </c>
      <c r="J21" s="353">
        <f>'Year 3'!$K33</f>
        <v>0</v>
      </c>
      <c r="K21" s="354">
        <f>'Year 4'!$D33</f>
        <v>0</v>
      </c>
      <c r="L21" s="352">
        <f>'Year 4'!$E33</f>
        <v>0</v>
      </c>
      <c r="M21" s="353">
        <f>'Year 4'!$K33</f>
        <v>0</v>
      </c>
      <c r="N21" s="354">
        <f>'Year 5'!$D33</f>
        <v>0</v>
      </c>
      <c r="O21" s="352">
        <f>'Year 5'!$E33</f>
        <v>0</v>
      </c>
      <c r="P21" s="353">
        <f>'Year 5'!$K33</f>
        <v>0</v>
      </c>
    </row>
    <row r="22" spans="1:16" collapsed="1">
      <c r="A22" s="355" t="s">
        <v>269</v>
      </c>
      <c r="B22" s="355"/>
      <c r="C22" s="355"/>
      <c r="D22" s="356"/>
      <c r="E22" s="355"/>
      <c r="F22" s="355"/>
      <c r="G22" s="356"/>
      <c r="H22" s="355"/>
      <c r="I22" s="355"/>
      <c r="J22" s="356"/>
      <c r="K22" s="355"/>
      <c r="L22" s="355"/>
      <c r="M22" s="356"/>
      <c r="N22" s="355"/>
      <c r="O22" s="355"/>
      <c r="P22" s="356"/>
    </row>
    <row r="23" spans="1:16">
      <c r="A23" s="350">
        <f>'Year 1'!$A37</f>
        <v>0</v>
      </c>
      <c r="B23" s="351">
        <f>'Year 1'!$D37</f>
        <v>0</v>
      </c>
      <c r="C23" s="352">
        <f>'Year 1'!$E37</f>
        <v>0</v>
      </c>
      <c r="D23" s="353">
        <f>'Year 1'!$K37</f>
        <v>0</v>
      </c>
      <c r="E23" s="351">
        <f>'Year 2'!$D37</f>
        <v>0</v>
      </c>
      <c r="F23" s="352">
        <f>'Year 2'!$E37</f>
        <v>0</v>
      </c>
      <c r="G23" s="353">
        <f>'Year 2'!$K37</f>
        <v>0</v>
      </c>
      <c r="H23" s="354">
        <f>'Year 3'!$D37</f>
        <v>0</v>
      </c>
      <c r="I23" s="352">
        <f>'Year 3'!$E37</f>
        <v>0</v>
      </c>
      <c r="J23" s="353">
        <f>'Year 3'!$K37</f>
        <v>0</v>
      </c>
      <c r="K23" s="354">
        <f>'Year 4'!$D37</f>
        <v>0</v>
      </c>
      <c r="L23" s="352">
        <f>'Year 4'!$E37</f>
        <v>0</v>
      </c>
      <c r="M23" s="353">
        <f>'Year 4'!$K37</f>
        <v>0</v>
      </c>
      <c r="N23" s="354">
        <f>'Year 5'!$D37</f>
        <v>0</v>
      </c>
      <c r="O23" s="352">
        <f>'Year 5'!$E37</f>
        <v>0</v>
      </c>
      <c r="P23" s="353">
        <f>'Year 5'!$K37</f>
        <v>0</v>
      </c>
    </row>
    <row r="24" spans="1:16">
      <c r="A24" s="350">
        <f>'Year 1'!$A38</f>
        <v>0</v>
      </c>
      <c r="B24" s="351">
        <f>'Year 1'!D38</f>
        <v>0</v>
      </c>
      <c r="C24" s="352">
        <f>'Year 1'!E38</f>
        <v>0</v>
      </c>
      <c r="D24" s="353">
        <f>'Year 1'!K38</f>
        <v>0</v>
      </c>
      <c r="E24" s="351">
        <f>'Year 2'!D38</f>
        <v>0</v>
      </c>
      <c r="F24" s="352">
        <f>'Year 2'!E38</f>
        <v>0</v>
      </c>
      <c r="G24" s="353">
        <f>'Year 2'!K38</f>
        <v>0</v>
      </c>
      <c r="H24" s="354">
        <f>'Year 3'!D38</f>
        <v>0</v>
      </c>
      <c r="I24" s="352">
        <f>'Year 3'!E38</f>
        <v>0</v>
      </c>
      <c r="J24" s="353">
        <f>'Year 3'!K38</f>
        <v>0</v>
      </c>
      <c r="K24" s="354">
        <f>'Year 4'!D38</f>
        <v>0</v>
      </c>
      <c r="L24" s="352">
        <f>'Year 4'!E38</f>
        <v>0</v>
      </c>
      <c r="M24" s="353">
        <f>'Year 4'!K38</f>
        <v>0</v>
      </c>
      <c r="N24" s="354">
        <f>'Year 5'!D38</f>
        <v>0</v>
      </c>
      <c r="O24" s="352">
        <f>'Year 5'!E38</f>
        <v>0</v>
      </c>
      <c r="P24" s="353">
        <f>'Year 5'!K38</f>
        <v>0</v>
      </c>
    </row>
    <row r="25" spans="1:16">
      <c r="A25" s="350">
        <f>'Year 1'!$A39</f>
        <v>0</v>
      </c>
      <c r="B25" s="351">
        <f>'Year 1'!D39</f>
        <v>0</v>
      </c>
      <c r="C25" s="352">
        <f>'Year 1'!E39</f>
        <v>0</v>
      </c>
      <c r="D25" s="353">
        <f>'Year 1'!K39</f>
        <v>0</v>
      </c>
      <c r="E25" s="351">
        <f>'Year 2'!D39</f>
        <v>0</v>
      </c>
      <c r="F25" s="352">
        <f>'Year 2'!E39</f>
        <v>0</v>
      </c>
      <c r="G25" s="353">
        <f>'Year 2'!K39</f>
        <v>0</v>
      </c>
      <c r="H25" s="354">
        <f>'Year 3'!D39</f>
        <v>0</v>
      </c>
      <c r="I25" s="352">
        <f>'Year 3'!E39</f>
        <v>0</v>
      </c>
      <c r="J25" s="353">
        <f>'Year 3'!K39</f>
        <v>0</v>
      </c>
      <c r="K25" s="354">
        <f>'Year 4'!D39</f>
        <v>0</v>
      </c>
      <c r="L25" s="352">
        <f>'Year 4'!E39</f>
        <v>0</v>
      </c>
      <c r="M25" s="353">
        <f>'Year 4'!K39</f>
        <v>0</v>
      </c>
      <c r="N25" s="354">
        <f>'Year 5'!D39</f>
        <v>0</v>
      </c>
      <c r="O25" s="352">
        <f>'Year 5'!E39</f>
        <v>0</v>
      </c>
      <c r="P25" s="353">
        <f>'Year 5'!K39</f>
        <v>0</v>
      </c>
    </row>
    <row r="26" spans="1:16" hidden="1" outlineLevel="1">
      <c r="A26" s="350">
        <f>'Year 1'!$A40</f>
        <v>0</v>
      </c>
      <c r="B26" s="351">
        <f>'Year 1'!D40</f>
        <v>0</v>
      </c>
      <c r="C26" s="352">
        <f>'Year 1'!E40</f>
        <v>0</v>
      </c>
      <c r="D26" s="353">
        <f>'Year 1'!K40</f>
        <v>0</v>
      </c>
      <c r="E26" s="351">
        <f>'Year 2'!D40</f>
        <v>0</v>
      </c>
      <c r="F26" s="352">
        <f>'Year 2'!E40</f>
        <v>0</v>
      </c>
      <c r="G26" s="353">
        <f>'Year 2'!K40</f>
        <v>0</v>
      </c>
      <c r="H26" s="354">
        <f>'Year 3'!D40</f>
        <v>0</v>
      </c>
      <c r="I26" s="352">
        <f>'Year 3'!E40</f>
        <v>0</v>
      </c>
      <c r="J26" s="353">
        <f>'Year 3'!K40</f>
        <v>0</v>
      </c>
      <c r="K26" s="354">
        <f>'Year 4'!D40</f>
        <v>0</v>
      </c>
      <c r="L26" s="352">
        <f>'Year 4'!E40</f>
        <v>0</v>
      </c>
      <c r="M26" s="353">
        <f>'Year 4'!K40</f>
        <v>0</v>
      </c>
      <c r="N26" s="354">
        <f>'Year 5'!D40</f>
        <v>0</v>
      </c>
      <c r="O26" s="352">
        <f>'Year 5'!E40</f>
        <v>0</v>
      </c>
      <c r="P26" s="353">
        <f>'Year 5'!K40</f>
        <v>0</v>
      </c>
    </row>
    <row r="27" spans="1:16" hidden="1" outlineLevel="1">
      <c r="A27" s="350">
        <f>'Year 1'!$A41</f>
        <v>0</v>
      </c>
      <c r="B27" s="351">
        <f>'Year 1'!D41</f>
        <v>0</v>
      </c>
      <c r="C27" s="352">
        <f>'Year 1'!E41</f>
        <v>0</v>
      </c>
      <c r="D27" s="353">
        <f>'Year 1'!K41</f>
        <v>0</v>
      </c>
      <c r="E27" s="351">
        <f>'Year 2'!D41</f>
        <v>0</v>
      </c>
      <c r="F27" s="352">
        <f>'Year 2'!E41</f>
        <v>0</v>
      </c>
      <c r="G27" s="353">
        <f>'Year 2'!K41</f>
        <v>0</v>
      </c>
      <c r="H27" s="354">
        <f>'Year 3'!D41</f>
        <v>0</v>
      </c>
      <c r="I27" s="352">
        <f>'Year 3'!E41</f>
        <v>0</v>
      </c>
      <c r="J27" s="353">
        <f>'Year 3'!K41</f>
        <v>0</v>
      </c>
      <c r="K27" s="354">
        <f>'Year 4'!D41</f>
        <v>0</v>
      </c>
      <c r="L27" s="352">
        <f>'Year 4'!E41</f>
        <v>0</v>
      </c>
      <c r="M27" s="353">
        <f>'Year 4'!K41</f>
        <v>0</v>
      </c>
      <c r="N27" s="354">
        <f>'Year 5'!D41</f>
        <v>0</v>
      </c>
      <c r="O27" s="352">
        <f>'Year 5'!E41</f>
        <v>0</v>
      </c>
      <c r="P27" s="353">
        <f>'Year 5'!K41</f>
        <v>0</v>
      </c>
    </row>
    <row r="28" spans="1:16" hidden="1" outlineLevel="1">
      <c r="A28" s="350">
        <f>'Year 1'!$A42</f>
        <v>0</v>
      </c>
      <c r="B28" s="351">
        <f>'Year 1'!D42</f>
        <v>0</v>
      </c>
      <c r="C28" s="352">
        <f>'Year 1'!E42</f>
        <v>0</v>
      </c>
      <c r="D28" s="353">
        <f>'Year 1'!K42</f>
        <v>0</v>
      </c>
      <c r="E28" s="351">
        <f>'Year 2'!D42</f>
        <v>0</v>
      </c>
      <c r="F28" s="352">
        <f>'Year 2'!E42</f>
        <v>0</v>
      </c>
      <c r="G28" s="353">
        <f>'Year 2'!K42</f>
        <v>0</v>
      </c>
      <c r="H28" s="354">
        <f>'Year 3'!D42</f>
        <v>0</v>
      </c>
      <c r="I28" s="352">
        <f>'Year 3'!E42</f>
        <v>0</v>
      </c>
      <c r="J28" s="353">
        <f>'Year 3'!K42</f>
        <v>0</v>
      </c>
      <c r="K28" s="354">
        <f>'Year 4'!D42</f>
        <v>0</v>
      </c>
      <c r="L28" s="352">
        <f>'Year 4'!E42</f>
        <v>0</v>
      </c>
      <c r="M28" s="353">
        <f>'Year 4'!K42</f>
        <v>0</v>
      </c>
      <c r="N28" s="354">
        <f>'Year 5'!D42</f>
        <v>0</v>
      </c>
      <c r="O28" s="352">
        <f>'Year 5'!E42</f>
        <v>0</v>
      </c>
      <c r="P28" s="353">
        <f>'Year 5'!K42</f>
        <v>0</v>
      </c>
    </row>
    <row r="29" spans="1:16" hidden="1" outlineLevel="1">
      <c r="A29" s="350">
        <f>'Year 1'!$A43</f>
        <v>0</v>
      </c>
      <c r="B29" s="351">
        <f>'Year 1'!D43</f>
        <v>0</v>
      </c>
      <c r="C29" s="352">
        <f>'Year 1'!E43</f>
        <v>0</v>
      </c>
      <c r="D29" s="353">
        <f>'Year 1'!K43</f>
        <v>0</v>
      </c>
      <c r="E29" s="351">
        <f>'Year 2'!D43</f>
        <v>0</v>
      </c>
      <c r="F29" s="352">
        <f>'Year 2'!E43</f>
        <v>0</v>
      </c>
      <c r="G29" s="353">
        <f>'Year 2'!K43</f>
        <v>0</v>
      </c>
      <c r="H29" s="354">
        <f>'Year 3'!D43</f>
        <v>0</v>
      </c>
      <c r="I29" s="352">
        <f>'Year 3'!E43</f>
        <v>0</v>
      </c>
      <c r="J29" s="353">
        <f>'Year 3'!K43</f>
        <v>0</v>
      </c>
      <c r="K29" s="354">
        <f>'Year 4'!D43</f>
        <v>0</v>
      </c>
      <c r="L29" s="352">
        <f>'Year 4'!E43</f>
        <v>0</v>
      </c>
      <c r="M29" s="353">
        <f>'Year 4'!K43</f>
        <v>0</v>
      </c>
      <c r="N29" s="354">
        <f>'Year 5'!D43</f>
        <v>0</v>
      </c>
      <c r="O29" s="352">
        <f>'Year 5'!E43</f>
        <v>0</v>
      </c>
      <c r="P29" s="353">
        <f>'Year 5'!K43</f>
        <v>0</v>
      </c>
    </row>
    <row r="30" spans="1:16" hidden="1" outlineLevel="1">
      <c r="A30" s="350">
        <f>'Year 1'!$A44</f>
        <v>0</v>
      </c>
      <c r="B30" s="351">
        <f>'Year 1'!D44</f>
        <v>0</v>
      </c>
      <c r="C30" s="352">
        <f>'Year 1'!E44</f>
        <v>0</v>
      </c>
      <c r="D30" s="353">
        <f>'Year 1'!K44</f>
        <v>0</v>
      </c>
      <c r="E30" s="351">
        <f>'Year 2'!D44</f>
        <v>0</v>
      </c>
      <c r="F30" s="352">
        <f>'Year 2'!E44</f>
        <v>0</v>
      </c>
      <c r="G30" s="353">
        <f>'Year 2'!K44</f>
        <v>0</v>
      </c>
      <c r="H30" s="354">
        <f>'Year 3'!D44</f>
        <v>0</v>
      </c>
      <c r="I30" s="352">
        <f>'Year 3'!E44</f>
        <v>0</v>
      </c>
      <c r="J30" s="353">
        <f>'Year 3'!K44</f>
        <v>0</v>
      </c>
      <c r="K30" s="354">
        <f>'Year 4'!D44</f>
        <v>0</v>
      </c>
      <c r="L30" s="352">
        <f>'Year 4'!E44</f>
        <v>0</v>
      </c>
      <c r="M30" s="353">
        <f>'Year 4'!K44</f>
        <v>0</v>
      </c>
      <c r="N30" s="354">
        <f>'Year 5'!D44</f>
        <v>0</v>
      </c>
      <c r="O30" s="352">
        <f>'Year 5'!E44</f>
        <v>0</v>
      </c>
      <c r="P30" s="353">
        <f>'Year 5'!K44</f>
        <v>0</v>
      </c>
    </row>
    <row r="31" spans="1:16" hidden="1" outlineLevel="1">
      <c r="A31" s="350">
        <f>'Year 1'!$A45</f>
        <v>0</v>
      </c>
      <c r="B31" s="351">
        <f>'Year 1'!D45</f>
        <v>0</v>
      </c>
      <c r="C31" s="352">
        <f>'Year 1'!E45</f>
        <v>0</v>
      </c>
      <c r="D31" s="353">
        <f>'Year 1'!K45</f>
        <v>0</v>
      </c>
      <c r="E31" s="351">
        <f>'Year 2'!D45</f>
        <v>0</v>
      </c>
      <c r="F31" s="352">
        <f>'Year 2'!E45</f>
        <v>0</v>
      </c>
      <c r="G31" s="353">
        <f>'Year 2'!K45</f>
        <v>0</v>
      </c>
      <c r="H31" s="354">
        <f>'Year 3'!D45</f>
        <v>0</v>
      </c>
      <c r="I31" s="352">
        <f>'Year 3'!E45</f>
        <v>0</v>
      </c>
      <c r="J31" s="353">
        <f>'Year 3'!K45</f>
        <v>0</v>
      </c>
      <c r="K31" s="354">
        <f>'Year 4'!D45</f>
        <v>0</v>
      </c>
      <c r="L31" s="352">
        <f>'Year 4'!E45</f>
        <v>0</v>
      </c>
      <c r="M31" s="353">
        <f>'Year 4'!K45</f>
        <v>0</v>
      </c>
      <c r="N31" s="354">
        <f>'Year 5'!D45</f>
        <v>0</v>
      </c>
      <c r="O31" s="352">
        <f>'Year 5'!E45</f>
        <v>0</v>
      </c>
      <c r="P31" s="353">
        <f>'Year 5'!K45</f>
        <v>0</v>
      </c>
    </row>
    <row r="32" spans="1:16" hidden="1" outlineLevel="1">
      <c r="A32" s="350">
        <f>'Year 1'!$A46</f>
        <v>0</v>
      </c>
      <c r="B32" s="351">
        <f>'Year 1'!D46</f>
        <v>0</v>
      </c>
      <c r="C32" s="352">
        <f>'Year 1'!E46</f>
        <v>0</v>
      </c>
      <c r="D32" s="353">
        <f>'Year 1'!K46</f>
        <v>0</v>
      </c>
      <c r="E32" s="351">
        <f>'Year 2'!D46</f>
        <v>0</v>
      </c>
      <c r="F32" s="352">
        <f>'Year 2'!E46</f>
        <v>0</v>
      </c>
      <c r="G32" s="353">
        <f>'Year 2'!K46</f>
        <v>0</v>
      </c>
      <c r="H32" s="354">
        <f>'Year 3'!D46</f>
        <v>0</v>
      </c>
      <c r="I32" s="352">
        <f>'Year 3'!E46</f>
        <v>0</v>
      </c>
      <c r="J32" s="353">
        <f>'Year 3'!K46</f>
        <v>0</v>
      </c>
      <c r="K32" s="354">
        <f>'Year 4'!D46</f>
        <v>0</v>
      </c>
      <c r="L32" s="352">
        <f>'Year 4'!E46</f>
        <v>0</v>
      </c>
      <c r="M32" s="353">
        <f>'Year 4'!K46</f>
        <v>0</v>
      </c>
      <c r="N32" s="354">
        <f>'Year 5'!D46</f>
        <v>0</v>
      </c>
      <c r="O32" s="352">
        <f>'Year 5'!E46</f>
        <v>0</v>
      </c>
      <c r="P32" s="353">
        <f>'Year 5'!K46</f>
        <v>0</v>
      </c>
    </row>
    <row r="33" spans="1:16" hidden="1" outlineLevel="1">
      <c r="A33" s="350">
        <f>'Year 1'!$A47</f>
        <v>0</v>
      </c>
      <c r="B33" s="351">
        <f>'Year 1'!D47</f>
        <v>0</v>
      </c>
      <c r="C33" s="352">
        <f>'Year 1'!E47</f>
        <v>0</v>
      </c>
      <c r="D33" s="353">
        <f>'Year 1'!K47</f>
        <v>0</v>
      </c>
      <c r="E33" s="351">
        <f>'Year 2'!D47</f>
        <v>0</v>
      </c>
      <c r="F33" s="352">
        <f>'Year 2'!E47</f>
        <v>0</v>
      </c>
      <c r="G33" s="353">
        <f>'Year 2'!K47</f>
        <v>0</v>
      </c>
      <c r="H33" s="354">
        <f>'Year 3'!D47</f>
        <v>0</v>
      </c>
      <c r="I33" s="352">
        <f>'Year 3'!E47</f>
        <v>0</v>
      </c>
      <c r="J33" s="353">
        <f>'Year 3'!K47</f>
        <v>0</v>
      </c>
      <c r="K33" s="354">
        <f>'Year 4'!D47</f>
        <v>0</v>
      </c>
      <c r="L33" s="352">
        <f>'Year 4'!E47</f>
        <v>0</v>
      </c>
      <c r="M33" s="353">
        <f>'Year 4'!K47</f>
        <v>0</v>
      </c>
      <c r="N33" s="354">
        <f>'Year 5'!D47</f>
        <v>0</v>
      </c>
      <c r="O33" s="352">
        <f>'Year 5'!E47</f>
        <v>0</v>
      </c>
      <c r="P33" s="353">
        <f>'Year 5'!K47</f>
        <v>0</v>
      </c>
    </row>
    <row r="34" spans="1:16" hidden="1" outlineLevel="1">
      <c r="A34" s="350">
        <f>'Year 1'!$A48</f>
        <v>0</v>
      </c>
      <c r="B34" s="351">
        <f>'Year 1'!D48</f>
        <v>0</v>
      </c>
      <c r="C34" s="352">
        <f>'Year 1'!E48</f>
        <v>0</v>
      </c>
      <c r="D34" s="353">
        <f>'Year 1'!K48</f>
        <v>0</v>
      </c>
      <c r="E34" s="351">
        <f>'Year 2'!D48</f>
        <v>0</v>
      </c>
      <c r="F34" s="352">
        <f>'Year 2'!E48</f>
        <v>0</v>
      </c>
      <c r="G34" s="353">
        <f>'Year 2'!K48</f>
        <v>0</v>
      </c>
      <c r="H34" s="354">
        <f>'Year 3'!D48</f>
        <v>0</v>
      </c>
      <c r="I34" s="352">
        <f>'Year 3'!E48</f>
        <v>0</v>
      </c>
      <c r="J34" s="353">
        <f>'Year 3'!K48</f>
        <v>0</v>
      </c>
      <c r="K34" s="354">
        <f>'Year 4'!D48</f>
        <v>0</v>
      </c>
      <c r="L34" s="352">
        <f>'Year 4'!E48</f>
        <v>0</v>
      </c>
      <c r="M34" s="353">
        <f>'Year 4'!K48</f>
        <v>0</v>
      </c>
      <c r="N34" s="354">
        <f>'Year 5'!D48</f>
        <v>0</v>
      </c>
      <c r="O34" s="352">
        <f>'Year 5'!E48</f>
        <v>0</v>
      </c>
      <c r="P34" s="353">
        <f>'Year 5'!K48</f>
        <v>0</v>
      </c>
    </row>
    <row r="35" spans="1:16" collapsed="1">
      <c r="A35" s="355" t="s">
        <v>108</v>
      </c>
      <c r="B35" s="355"/>
      <c r="C35" s="355"/>
      <c r="D35" s="356"/>
      <c r="E35" s="355"/>
      <c r="F35" s="355"/>
      <c r="G35" s="356"/>
      <c r="H35" s="355"/>
      <c r="I35" s="355"/>
      <c r="J35" s="356"/>
      <c r="K35" s="355"/>
      <c r="L35" s="355"/>
      <c r="M35" s="356"/>
      <c r="N35" s="355"/>
      <c r="O35" s="355"/>
      <c r="P35" s="356"/>
    </row>
    <row r="36" spans="1:16">
      <c r="A36" s="350">
        <f>'Year 1'!$A52</f>
        <v>0</v>
      </c>
      <c r="B36" s="351">
        <f>'Year 1'!D52</f>
        <v>0</v>
      </c>
      <c r="C36" s="352">
        <f>'Year 1'!E52</f>
        <v>0</v>
      </c>
      <c r="D36" s="353">
        <f>'Year 1'!K52</f>
        <v>0</v>
      </c>
      <c r="E36" s="351">
        <f>'Year 2'!D52</f>
        <v>0</v>
      </c>
      <c r="F36" s="352">
        <f>'Year 2'!E52</f>
        <v>0</v>
      </c>
      <c r="G36" s="353">
        <f>'Year 2'!K52</f>
        <v>0</v>
      </c>
      <c r="H36" s="351">
        <f>'Year 3'!$D52</f>
        <v>0</v>
      </c>
      <c r="I36" s="352">
        <f>'Year 3'!$E52</f>
        <v>0</v>
      </c>
      <c r="J36" s="353">
        <f>'Year 3'!$K52</f>
        <v>0</v>
      </c>
      <c r="K36" s="351">
        <f>'Year 4'!$D52</f>
        <v>0</v>
      </c>
      <c r="L36" s="352">
        <f>'Year 4'!$E52</f>
        <v>0</v>
      </c>
      <c r="M36" s="353">
        <f>'Year 4'!$K52</f>
        <v>0</v>
      </c>
      <c r="N36" s="351">
        <f>'Year 5'!$D52</f>
        <v>0</v>
      </c>
      <c r="O36" s="352">
        <f>'Year 5'!$E52</f>
        <v>0</v>
      </c>
      <c r="P36" s="353">
        <f>'Year 5'!$K52</f>
        <v>0</v>
      </c>
    </row>
    <row r="37" spans="1:16">
      <c r="A37" s="350">
        <f>'Year 1'!$A53</f>
        <v>0</v>
      </c>
      <c r="B37" s="351">
        <f>'Year 1'!D53</f>
        <v>0</v>
      </c>
      <c r="C37" s="352">
        <f>'Year 1'!E53</f>
        <v>0</v>
      </c>
      <c r="D37" s="353">
        <f>'Year 1'!K53</f>
        <v>0</v>
      </c>
      <c r="E37" s="351">
        <f>'Year 2'!D53</f>
        <v>0</v>
      </c>
      <c r="F37" s="352">
        <f>'Year 2'!E53</f>
        <v>0</v>
      </c>
      <c r="G37" s="353">
        <f>'Year 2'!K53</f>
        <v>0</v>
      </c>
      <c r="H37" s="351">
        <f>'Year 3'!$D53</f>
        <v>0</v>
      </c>
      <c r="I37" s="352">
        <f>'Year 3'!$E53</f>
        <v>0</v>
      </c>
      <c r="J37" s="353">
        <f>'Year 3'!$K53</f>
        <v>0</v>
      </c>
      <c r="K37" s="351">
        <f>'Year 4'!$D53</f>
        <v>0</v>
      </c>
      <c r="L37" s="352">
        <f>'Year 4'!$E53</f>
        <v>0</v>
      </c>
      <c r="M37" s="353">
        <f>'Year 4'!$K53</f>
        <v>0</v>
      </c>
      <c r="N37" s="351">
        <f>'Year 5'!$D53</f>
        <v>0</v>
      </c>
      <c r="O37" s="352">
        <f>'Year 5'!$E53</f>
        <v>0</v>
      </c>
      <c r="P37" s="353">
        <f>'Year 5'!$K53</f>
        <v>0</v>
      </c>
    </row>
    <row r="38" spans="1:16">
      <c r="A38" s="350">
        <f>'Year 1'!$A54</f>
        <v>0</v>
      </c>
      <c r="B38" s="351">
        <f>'Year 1'!D54</f>
        <v>0</v>
      </c>
      <c r="C38" s="352">
        <f>'Year 1'!E54</f>
        <v>0</v>
      </c>
      <c r="D38" s="353">
        <f>'Year 1'!K54</f>
        <v>0</v>
      </c>
      <c r="E38" s="351">
        <f>'Year 2'!D54</f>
        <v>0</v>
      </c>
      <c r="F38" s="352">
        <f>'Year 2'!E54</f>
        <v>0</v>
      </c>
      <c r="G38" s="353">
        <f>'Year 2'!K54</f>
        <v>0</v>
      </c>
      <c r="H38" s="351">
        <f>'Year 3'!$D54</f>
        <v>0</v>
      </c>
      <c r="I38" s="352">
        <f>'Year 3'!$E54</f>
        <v>0</v>
      </c>
      <c r="J38" s="353">
        <f>'Year 3'!$K54</f>
        <v>0</v>
      </c>
      <c r="K38" s="351">
        <f>'Year 4'!$D54</f>
        <v>0</v>
      </c>
      <c r="L38" s="352">
        <f>'Year 4'!$E54</f>
        <v>0</v>
      </c>
      <c r="M38" s="353">
        <f>'Year 4'!$K54</f>
        <v>0</v>
      </c>
      <c r="N38" s="351">
        <f>'Year 5'!$D54</f>
        <v>0</v>
      </c>
      <c r="O38" s="352">
        <f>'Year 5'!$E54</f>
        <v>0</v>
      </c>
      <c r="P38" s="353">
        <f>'Year 5'!$K54</f>
        <v>0</v>
      </c>
    </row>
    <row r="39" spans="1:16" hidden="1" outlineLevel="1">
      <c r="A39" s="350">
        <f>'Year 1'!$A55</f>
        <v>0</v>
      </c>
      <c r="B39" s="351">
        <f>'Year 1'!D55</f>
        <v>0</v>
      </c>
      <c r="C39" s="352">
        <f>'Year 1'!E55</f>
        <v>0</v>
      </c>
      <c r="D39" s="353">
        <f>'Year 1'!K55</f>
        <v>0</v>
      </c>
      <c r="E39" s="351">
        <f>'Year 2'!D55</f>
        <v>0</v>
      </c>
      <c r="F39" s="352">
        <f>'Year 2'!E55</f>
        <v>0</v>
      </c>
      <c r="G39" s="353">
        <f>'Year 2'!K55</f>
        <v>0</v>
      </c>
      <c r="H39" s="351">
        <f>'Year 3'!$D55</f>
        <v>0</v>
      </c>
      <c r="I39" s="352">
        <f>'Year 3'!$E55</f>
        <v>0</v>
      </c>
      <c r="J39" s="353">
        <f>'Year 3'!$K55</f>
        <v>0</v>
      </c>
      <c r="K39" s="351">
        <f>'Year 4'!$D55</f>
        <v>0</v>
      </c>
      <c r="L39" s="352">
        <f>'Year 4'!$E55</f>
        <v>0</v>
      </c>
      <c r="M39" s="353">
        <f>'Year 4'!$K55</f>
        <v>0</v>
      </c>
      <c r="N39" s="351">
        <f>'Year 5'!$D55</f>
        <v>0</v>
      </c>
      <c r="O39" s="352">
        <f>'Year 5'!$E55</f>
        <v>0</v>
      </c>
      <c r="P39" s="353">
        <f>'Year 5'!$K55</f>
        <v>0</v>
      </c>
    </row>
    <row r="40" spans="1:16" hidden="1" outlineLevel="1">
      <c r="A40" s="350">
        <f>'Year 1'!$A56</f>
        <v>0</v>
      </c>
      <c r="B40" s="351">
        <f>'Year 1'!D56</f>
        <v>0</v>
      </c>
      <c r="C40" s="352">
        <f>'Year 1'!E56</f>
        <v>0</v>
      </c>
      <c r="D40" s="353">
        <f>'Year 1'!K56</f>
        <v>0</v>
      </c>
      <c r="E40" s="351">
        <f>'Year 2'!D56</f>
        <v>0</v>
      </c>
      <c r="F40" s="352">
        <f>'Year 2'!E56</f>
        <v>0</v>
      </c>
      <c r="G40" s="353">
        <f>'Year 2'!K56</f>
        <v>0</v>
      </c>
      <c r="H40" s="351">
        <f>'Year 3'!$D56</f>
        <v>0</v>
      </c>
      <c r="I40" s="352">
        <f>'Year 3'!$E56</f>
        <v>0</v>
      </c>
      <c r="J40" s="353">
        <f>'Year 3'!$K56</f>
        <v>0</v>
      </c>
      <c r="K40" s="351">
        <f>'Year 4'!$D56</f>
        <v>0</v>
      </c>
      <c r="L40" s="352">
        <f>'Year 4'!$E56</f>
        <v>0</v>
      </c>
      <c r="M40" s="353">
        <f>'Year 4'!$K56</f>
        <v>0</v>
      </c>
      <c r="N40" s="351">
        <f>'Year 5'!$D56</f>
        <v>0</v>
      </c>
      <c r="O40" s="352">
        <f>'Year 5'!$E56</f>
        <v>0</v>
      </c>
      <c r="P40" s="353">
        <f>'Year 5'!$K56</f>
        <v>0</v>
      </c>
    </row>
    <row r="41" spans="1:16" hidden="1" outlineLevel="1">
      <c r="A41" s="350">
        <f>'Year 1'!$A57</f>
        <v>0</v>
      </c>
      <c r="B41" s="351">
        <f>'Year 1'!D57</f>
        <v>0</v>
      </c>
      <c r="C41" s="352">
        <f>'Year 1'!E57</f>
        <v>0</v>
      </c>
      <c r="D41" s="353">
        <f>'Year 1'!K57</f>
        <v>0</v>
      </c>
      <c r="E41" s="351">
        <f>'Year 2'!D57</f>
        <v>0</v>
      </c>
      <c r="F41" s="352">
        <f>'Year 2'!E57</f>
        <v>0</v>
      </c>
      <c r="G41" s="353">
        <f>'Year 2'!K57</f>
        <v>0</v>
      </c>
      <c r="H41" s="351">
        <f>'Year 3'!$D57</f>
        <v>0</v>
      </c>
      <c r="I41" s="352">
        <f>'Year 3'!$E57</f>
        <v>0</v>
      </c>
      <c r="J41" s="353">
        <f>'Year 3'!$K57</f>
        <v>0</v>
      </c>
      <c r="K41" s="351">
        <f>'Year 4'!$D57</f>
        <v>0</v>
      </c>
      <c r="L41" s="352">
        <f>'Year 4'!$E57</f>
        <v>0</v>
      </c>
      <c r="M41" s="353">
        <f>'Year 4'!$K57</f>
        <v>0</v>
      </c>
      <c r="N41" s="351">
        <f>'Year 5'!$D57</f>
        <v>0</v>
      </c>
      <c r="O41" s="352">
        <f>'Year 5'!$E57</f>
        <v>0</v>
      </c>
      <c r="P41" s="353">
        <f>'Year 5'!$K57</f>
        <v>0</v>
      </c>
    </row>
    <row r="42" spans="1:16" hidden="1" outlineLevel="1">
      <c r="A42" s="350">
        <f>'Year 1'!$A58</f>
        <v>0</v>
      </c>
      <c r="B42" s="351">
        <f>'Year 1'!D58</f>
        <v>0</v>
      </c>
      <c r="C42" s="352">
        <f>'Year 1'!E58</f>
        <v>0</v>
      </c>
      <c r="D42" s="353">
        <f>'Year 1'!K58</f>
        <v>0</v>
      </c>
      <c r="E42" s="351">
        <f>'Year 2'!D58</f>
        <v>0</v>
      </c>
      <c r="F42" s="352">
        <f>'Year 2'!E58</f>
        <v>0</v>
      </c>
      <c r="G42" s="353">
        <f>'Year 2'!K58</f>
        <v>0</v>
      </c>
      <c r="H42" s="351">
        <f>'Year 3'!$D58</f>
        <v>0</v>
      </c>
      <c r="I42" s="352">
        <f>'Year 3'!$E58</f>
        <v>0</v>
      </c>
      <c r="J42" s="353">
        <f>'Year 3'!$K58</f>
        <v>0</v>
      </c>
      <c r="K42" s="351">
        <f>'Year 4'!$D58</f>
        <v>0</v>
      </c>
      <c r="L42" s="352">
        <f>'Year 4'!$E58</f>
        <v>0</v>
      </c>
      <c r="M42" s="353">
        <f>'Year 4'!$K58</f>
        <v>0</v>
      </c>
      <c r="N42" s="351">
        <f>'Year 5'!$D58</f>
        <v>0</v>
      </c>
      <c r="O42" s="352">
        <f>'Year 5'!$E58</f>
        <v>0</v>
      </c>
      <c r="P42" s="353">
        <f>'Year 5'!$K58</f>
        <v>0</v>
      </c>
    </row>
    <row r="43" spans="1:16" hidden="1" outlineLevel="1">
      <c r="A43" s="350">
        <f>'Year 1'!$A59</f>
        <v>0</v>
      </c>
      <c r="B43" s="351">
        <f>'Year 1'!D59</f>
        <v>0</v>
      </c>
      <c r="C43" s="352">
        <f>'Year 1'!E59</f>
        <v>0</v>
      </c>
      <c r="D43" s="353">
        <f>'Year 1'!K59</f>
        <v>0</v>
      </c>
      <c r="E43" s="351">
        <f>'Year 2'!D59</f>
        <v>0</v>
      </c>
      <c r="F43" s="352">
        <f>'Year 2'!E59</f>
        <v>0</v>
      </c>
      <c r="G43" s="353">
        <f>'Year 2'!K59</f>
        <v>0</v>
      </c>
      <c r="H43" s="351">
        <f>'Year 3'!$D59</f>
        <v>0</v>
      </c>
      <c r="I43" s="352">
        <f>'Year 3'!$E59</f>
        <v>0</v>
      </c>
      <c r="J43" s="353">
        <f>'Year 3'!$K59</f>
        <v>0</v>
      </c>
      <c r="K43" s="351">
        <f>'Year 4'!$D59</f>
        <v>0</v>
      </c>
      <c r="L43" s="352">
        <f>'Year 4'!$E59</f>
        <v>0</v>
      </c>
      <c r="M43" s="353">
        <f>'Year 4'!$K59</f>
        <v>0</v>
      </c>
      <c r="N43" s="351">
        <f>'Year 5'!$D59</f>
        <v>0</v>
      </c>
      <c r="O43" s="352">
        <f>'Year 5'!$E59</f>
        <v>0</v>
      </c>
      <c r="P43" s="353">
        <f>'Year 5'!$K59</f>
        <v>0</v>
      </c>
    </row>
    <row r="44" spans="1:16" hidden="1" outlineLevel="1">
      <c r="A44" s="350">
        <f>'Year 1'!$A60</f>
        <v>0</v>
      </c>
      <c r="B44" s="351">
        <f>'Year 1'!D60</f>
        <v>0</v>
      </c>
      <c r="C44" s="352">
        <f>'Year 1'!E60</f>
        <v>0</v>
      </c>
      <c r="D44" s="353">
        <f>'Year 1'!K60</f>
        <v>0</v>
      </c>
      <c r="E44" s="351">
        <f>'Year 2'!D60</f>
        <v>0</v>
      </c>
      <c r="F44" s="352">
        <f>'Year 2'!E60</f>
        <v>0</v>
      </c>
      <c r="G44" s="353">
        <f>'Year 2'!K60</f>
        <v>0</v>
      </c>
      <c r="H44" s="351">
        <f>'Year 3'!$D60</f>
        <v>0</v>
      </c>
      <c r="I44" s="352">
        <f>'Year 3'!$E60</f>
        <v>0</v>
      </c>
      <c r="J44" s="353">
        <f>'Year 3'!$K60</f>
        <v>0</v>
      </c>
      <c r="K44" s="351">
        <f>'Year 4'!$D60</f>
        <v>0</v>
      </c>
      <c r="L44" s="352">
        <f>'Year 4'!$E60</f>
        <v>0</v>
      </c>
      <c r="M44" s="353">
        <f>'Year 4'!$K60</f>
        <v>0</v>
      </c>
      <c r="N44" s="351">
        <f>'Year 5'!$D60</f>
        <v>0</v>
      </c>
      <c r="O44" s="352">
        <f>'Year 5'!$E60</f>
        <v>0</v>
      </c>
      <c r="P44" s="353">
        <f>'Year 5'!$K60</f>
        <v>0</v>
      </c>
    </row>
    <row r="45" spans="1:16" collapsed="1">
      <c r="A45" s="355" t="s">
        <v>111</v>
      </c>
      <c r="B45" s="355"/>
      <c r="C45" s="355"/>
      <c r="D45" s="356"/>
      <c r="E45" s="355"/>
      <c r="F45" s="355"/>
      <c r="G45" s="356"/>
      <c r="H45" s="355"/>
      <c r="I45" s="355"/>
      <c r="J45" s="356"/>
      <c r="K45" s="355"/>
      <c r="L45" s="355"/>
      <c r="M45" s="356"/>
      <c r="N45" s="355"/>
      <c r="O45" s="355"/>
      <c r="P45" s="356"/>
    </row>
    <row r="46" spans="1:16">
      <c r="A46" s="350">
        <f>'Year 1'!$A64</f>
        <v>0</v>
      </c>
      <c r="B46" s="351">
        <f>'Year 1'!$D64</f>
        <v>0</v>
      </c>
      <c r="C46" s="352">
        <f>'Year 1'!$E64</f>
        <v>0</v>
      </c>
      <c r="D46" s="353">
        <f>'Year 1'!$K64</f>
        <v>0</v>
      </c>
      <c r="E46" s="351">
        <f>'Year 2'!$D64</f>
        <v>0</v>
      </c>
      <c r="F46" s="352">
        <f>'Year 2'!$E64</f>
        <v>0</v>
      </c>
      <c r="G46" s="353">
        <f>'Year 2'!$K64</f>
        <v>0</v>
      </c>
      <c r="H46" s="354">
        <f>'Year 3'!$D64</f>
        <v>0</v>
      </c>
      <c r="I46" s="352">
        <f>'Year 3'!$E64</f>
        <v>0</v>
      </c>
      <c r="J46" s="353">
        <f>'Year 3'!$K64</f>
        <v>0</v>
      </c>
      <c r="K46" s="354">
        <f>'Year 4'!$D64</f>
        <v>0</v>
      </c>
      <c r="L46" s="352">
        <f>'Year 4'!$E64</f>
        <v>0</v>
      </c>
      <c r="M46" s="353">
        <f>'Year 4'!$K64</f>
        <v>0</v>
      </c>
      <c r="N46" s="354">
        <f>'Year 5'!$D64</f>
        <v>0</v>
      </c>
      <c r="O46" s="352">
        <f>'Year 5'!$E64</f>
        <v>0</v>
      </c>
      <c r="P46" s="353">
        <f>'Year 5'!$K64</f>
        <v>0</v>
      </c>
    </row>
    <row r="47" spans="1:16">
      <c r="A47" s="350">
        <f>'Year 1'!$A65</f>
        <v>0</v>
      </c>
      <c r="B47" s="351">
        <f>'Year 1'!$D65</f>
        <v>0</v>
      </c>
      <c r="C47" s="352">
        <f>'Year 1'!$E65</f>
        <v>0</v>
      </c>
      <c r="D47" s="353">
        <f>'Year 1'!$K65</f>
        <v>0</v>
      </c>
      <c r="E47" s="351">
        <f>'Year 2'!$D65</f>
        <v>0</v>
      </c>
      <c r="F47" s="352">
        <f>'Year 2'!$E65</f>
        <v>0</v>
      </c>
      <c r="G47" s="353">
        <f>'Year 2'!$K65</f>
        <v>0</v>
      </c>
      <c r="H47" s="354">
        <f>'Year 3'!$D65</f>
        <v>0</v>
      </c>
      <c r="I47" s="352">
        <f>'Year 3'!$E65</f>
        <v>0</v>
      </c>
      <c r="J47" s="353">
        <f>'Year 3'!$K65</f>
        <v>0</v>
      </c>
      <c r="K47" s="354">
        <f>'Year 4'!$D65</f>
        <v>0</v>
      </c>
      <c r="L47" s="352">
        <f>'Year 4'!$E65</f>
        <v>0</v>
      </c>
      <c r="M47" s="353">
        <f>'Year 4'!$K65</f>
        <v>0</v>
      </c>
      <c r="N47" s="354">
        <f>'Year 5'!$D65</f>
        <v>0</v>
      </c>
      <c r="O47" s="352">
        <f>'Year 5'!$E65</f>
        <v>0</v>
      </c>
      <c r="P47" s="353">
        <f>'Year 5'!$K65</f>
        <v>0</v>
      </c>
    </row>
    <row r="48" spans="1:16">
      <c r="A48" s="350">
        <f>'Year 1'!$A66</f>
        <v>0</v>
      </c>
      <c r="B48" s="351">
        <f>'Year 1'!$D66</f>
        <v>0</v>
      </c>
      <c r="C48" s="352">
        <f>'Year 1'!$E66</f>
        <v>0</v>
      </c>
      <c r="D48" s="353">
        <f>'Year 1'!$K66</f>
        <v>0</v>
      </c>
      <c r="E48" s="351">
        <f>'Year 2'!$D66</f>
        <v>0</v>
      </c>
      <c r="F48" s="352">
        <f>'Year 2'!$E66</f>
        <v>0</v>
      </c>
      <c r="G48" s="353">
        <f>'Year 2'!$K66</f>
        <v>0</v>
      </c>
      <c r="H48" s="354">
        <f>'Year 3'!$D66</f>
        <v>0</v>
      </c>
      <c r="I48" s="352">
        <f>'Year 3'!$E66</f>
        <v>0</v>
      </c>
      <c r="J48" s="353">
        <f>'Year 3'!$K66</f>
        <v>0</v>
      </c>
      <c r="K48" s="354">
        <f>'Year 4'!$D66</f>
        <v>0</v>
      </c>
      <c r="L48" s="352">
        <f>'Year 4'!$E66</f>
        <v>0</v>
      </c>
      <c r="M48" s="353">
        <f>'Year 4'!$K66</f>
        <v>0</v>
      </c>
      <c r="N48" s="354">
        <f>'Year 5'!$D66</f>
        <v>0</v>
      </c>
      <c r="O48" s="352">
        <f>'Year 5'!$E66</f>
        <v>0</v>
      </c>
      <c r="P48" s="353">
        <f>'Year 5'!$K66</f>
        <v>0</v>
      </c>
    </row>
    <row r="49" spans="1:16" hidden="1" outlineLevel="1">
      <c r="A49" s="350">
        <f>'Year 1'!$A67</f>
        <v>0</v>
      </c>
      <c r="B49" s="351">
        <f>'Year 1'!$D67</f>
        <v>0</v>
      </c>
      <c r="C49" s="352">
        <f>'Year 1'!$E67</f>
        <v>0</v>
      </c>
      <c r="D49" s="353">
        <f>'Year 1'!$K67</f>
        <v>0</v>
      </c>
      <c r="E49" s="351">
        <f>'Year 2'!$D67</f>
        <v>0</v>
      </c>
      <c r="F49" s="352">
        <f>'Year 2'!$E67</f>
        <v>0</v>
      </c>
      <c r="G49" s="353">
        <f>'Year 2'!$K67</f>
        <v>0</v>
      </c>
      <c r="H49" s="354">
        <f>'Year 3'!$D67</f>
        <v>0</v>
      </c>
      <c r="I49" s="352">
        <f>'Year 3'!$E67</f>
        <v>0</v>
      </c>
      <c r="J49" s="353">
        <f>'Year 3'!$K67</f>
        <v>0</v>
      </c>
      <c r="K49" s="354">
        <f>'Year 4'!$D67</f>
        <v>0</v>
      </c>
      <c r="L49" s="352">
        <f>'Year 4'!$E67</f>
        <v>0</v>
      </c>
      <c r="M49" s="353">
        <f>'Year 4'!$K67</f>
        <v>0</v>
      </c>
      <c r="N49" s="354">
        <f>'Year 5'!$D67</f>
        <v>0</v>
      </c>
      <c r="O49" s="352">
        <f>'Year 5'!$E67</f>
        <v>0</v>
      </c>
      <c r="P49" s="353">
        <f>'Year 5'!$K67</f>
        <v>0</v>
      </c>
    </row>
    <row r="50" spans="1:16" hidden="1" outlineLevel="1">
      <c r="A50" s="350">
        <f>'Year 1'!$A68</f>
        <v>0</v>
      </c>
      <c r="B50" s="351">
        <f>'Year 1'!$D68</f>
        <v>0</v>
      </c>
      <c r="C50" s="352">
        <f>'Year 1'!$E68</f>
        <v>0</v>
      </c>
      <c r="D50" s="353">
        <f>'Year 1'!$K68</f>
        <v>0</v>
      </c>
      <c r="E50" s="351">
        <f>'Year 2'!$D68</f>
        <v>0</v>
      </c>
      <c r="F50" s="352">
        <f>'Year 2'!$E68</f>
        <v>0</v>
      </c>
      <c r="G50" s="353">
        <f>'Year 2'!$K68</f>
        <v>0</v>
      </c>
      <c r="H50" s="354">
        <f>'Year 3'!$D68</f>
        <v>0</v>
      </c>
      <c r="I50" s="352">
        <f>'Year 3'!$E68</f>
        <v>0</v>
      </c>
      <c r="J50" s="353">
        <f>'Year 3'!$K68</f>
        <v>0</v>
      </c>
      <c r="K50" s="354">
        <f>'Year 4'!$D68</f>
        <v>0</v>
      </c>
      <c r="L50" s="352">
        <f>'Year 4'!$E68</f>
        <v>0</v>
      </c>
      <c r="M50" s="353">
        <f>'Year 4'!$K68</f>
        <v>0</v>
      </c>
      <c r="N50" s="354">
        <f>'Year 5'!$D68</f>
        <v>0</v>
      </c>
      <c r="O50" s="352">
        <f>'Year 5'!$E68</f>
        <v>0</v>
      </c>
      <c r="P50" s="353">
        <f>'Year 5'!$K68</f>
        <v>0</v>
      </c>
    </row>
    <row r="51" spans="1:16" hidden="1" outlineLevel="1">
      <c r="A51" s="350">
        <f>'Year 1'!$A69</f>
        <v>0</v>
      </c>
      <c r="B51" s="351">
        <f>'Year 1'!$D69</f>
        <v>0</v>
      </c>
      <c r="C51" s="352">
        <f>'Year 1'!$E69</f>
        <v>0</v>
      </c>
      <c r="D51" s="353">
        <f>'Year 1'!$K69</f>
        <v>0</v>
      </c>
      <c r="E51" s="351">
        <f>'Year 2'!$D69</f>
        <v>0</v>
      </c>
      <c r="F51" s="352">
        <f>'Year 2'!$E69</f>
        <v>0</v>
      </c>
      <c r="G51" s="353">
        <f>'Year 2'!$K69</f>
        <v>0</v>
      </c>
      <c r="H51" s="354">
        <f>'Year 3'!$D69</f>
        <v>0</v>
      </c>
      <c r="I51" s="352">
        <f>'Year 3'!$E69</f>
        <v>0</v>
      </c>
      <c r="J51" s="353">
        <f>'Year 3'!$K69</f>
        <v>0</v>
      </c>
      <c r="K51" s="354">
        <f>'Year 4'!$D69</f>
        <v>0</v>
      </c>
      <c r="L51" s="352">
        <f>'Year 4'!$E69</f>
        <v>0</v>
      </c>
      <c r="M51" s="353">
        <f>'Year 4'!$K69</f>
        <v>0</v>
      </c>
      <c r="N51" s="354">
        <f>'Year 5'!$D69</f>
        <v>0</v>
      </c>
      <c r="O51" s="352">
        <f>'Year 5'!$E69</f>
        <v>0</v>
      </c>
      <c r="P51" s="353">
        <f>'Year 5'!$K69</f>
        <v>0</v>
      </c>
    </row>
    <row r="52" spans="1:16" hidden="1" outlineLevel="1">
      <c r="A52" s="350">
        <f>'Year 1'!$A70</f>
        <v>0</v>
      </c>
      <c r="B52" s="351">
        <f>'Year 1'!$D70</f>
        <v>0</v>
      </c>
      <c r="C52" s="352">
        <f>'Year 1'!$E70</f>
        <v>0</v>
      </c>
      <c r="D52" s="353">
        <f>'Year 1'!$K70</f>
        <v>0</v>
      </c>
      <c r="E52" s="351">
        <f>'Year 2'!$D70</f>
        <v>0</v>
      </c>
      <c r="F52" s="352">
        <f>'Year 2'!$E70</f>
        <v>0</v>
      </c>
      <c r="G52" s="353">
        <f>'Year 2'!$K70</f>
        <v>0</v>
      </c>
      <c r="H52" s="354">
        <f>'Year 3'!$D70</f>
        <v>0</v>
      </c>
      <c r="I52" s="352">
        <f>'Year 3'!$E70</f>
        <v>0</v>
      </c>
      <c r="J52" s="353">
        <f>'Year 3'!$K70</f>
        <v>0</v>
      </c>
      <c r="K52" s="354">
        <f>'Year 4'!$D70</f>
        <v>0</v>
      </c>
      <c r="L52" s="352">
        <f>'Year 4'!$E70</f>
        <v>0</v>
      </c>
      <c r="M52" s="353">
        <f>'Year 4'!$K70</f>
        <v>0</v>
      </c>
      <c r="N52" s="354">
        <f>'Year 5'!$D70</f>
        <v>0</v>
      </c>
      <c r="O52" s="352">
        <f>'Year 5'!$E70</f>
        <v>0</v>
      </c>
      <c r="P52" s="353">
        <f>'Year 5'!$K70</f>
        <v>0</v>
      </c>
    </row>
    <row r="53" spans="1:16" hidden="1" outlineLevel="1">
      <c r="A53" s="350">
        <f>'Year 1'!$A71</f>
        <v>0</v>
      </c>
      <c r="B53" s="351">
        <f>'Year 1'!$D71</f>
        <v>0</v>
      </c>
      <c r="C53" s="352">
        <f>'Year 1'!$E71</f>
        <v>0</v>
      </c>
      <c r="D53" s="353">
        <f>'Year 1'!$K71</f>
        <v>0</v>
      </c>
      <c r="E53" s="351">
        <f>'Year 2'!$D71</f>
        <v>0</v>
      </c>
      <c r="F53" s="352">
        <f>'Year 2'!$E71</f>
        <v>0</v>
      </c>
      <c r="G53" s="353">
        <f>'Year 2'!$K71</f>
        <v>0</v>
      </c>
      <c r="H53" s="354">
        <f>'Year 3'!$D71</f>
        <v>0</v>
      </c>
      <c r="I53" s="352">
        <f>'Year 3'!$E71</f>
        <v>0</v>
      </c>
      <c r="J53" s="353">
        <f>'Year 3'!$K71</f>
        <v>0</v>
      </c>
      <c r="K53" s="354">
        <f>'Year 4'!$D71</f>
        <v>0</v>
      </c>
      <c r="L53" s="352">
        <f>'Year 4'!$E71</f>
        <v>0</v>
      </c>
      <c r="M53" s="353">
        <f>'Year 4'!$K71</f>
        <v>0</v>
      </c>
      <c r="N53" s="354">
        <f>'Year 5'!$D71</f>
        <v>0</v>
      </c>
      <c r="O53" s="352">
        <f>'Year 5'!$E71</f>
        <v>0</v>
      </c>
      <c r="P53" s="353">
        <f>'Year 5'!$K71</f>
        <v>0</v>
      </c>
    </row>
    <row r="54" spans="1:16" hidden="1" outlineLevel="1">
      <c r="A54" s="350">
        <f>'Year 1'!$A72</f>
        <v>0</v>
      </c>
      <c r="B54" s="351">
        <f>'Year 1'!$D72</f>
        <v>0</v>
      </c>
      <c r="C54" s="352">
        <f>'Year 1'!$E72</f>
        <v>0</v>
      </c>
      <c r="D54" s="353">
        <f>'Year 1'!$K72</f>
        <v>0</v>
      </c>
      <c r="E54" s="351">
        <f>'Year 2'!$D72</f>
        <v>0</v>
      </c>
      <c r="F54" s="352">
        <f>'Year 2'!$E72</f>
        <v>0</v>
      </c>
      <c r="G54" s="353">
        <f>'Year 2'!$K72</f>
        <v>0</v>
      </c>
      <c r="H54" s="354">
        <f>'Year 3'!$D72</f>
        <v>0</v>
      </c>
      <c r="I54" s="352">
        <f>'Year 3'!$E72</f>
        <v>0</v>
      </c>
      <c r="J54" s="353">
        <f>'Year 3'!$K72</f>
        <v>0</v>
      </c>
      <c r="K54" s="354">
        <f>'Year 4'!$D72</f>
        <v>0</v>
      </c>
      <c r="L54" s="352">
        <f>'Year 4'!$E72</f>
        <v>0</v>
      </c>
      <c r="M54" s="353">
        <f>'Year 4'!$K72</f>
        <v>0</v>
      </c>
      <c r="N54" s="354">
        <f>'Year 5'!$D72</f>
        <v>0</v>
      </c>
      <c r="O54" s="352">
        <f>'Year 5'!$E72</f>
        <v>0</v>
      </c>
      <c r="P54" s="353">
        <f>'Year 5'!$K72</f>
        <v>0</v>
      </c>
    </row>
    <row r="55" spans="1:16" collapsed="1">
      <c r="A55" s="355" t="s">
        <v>264</v>
      </c>
      <c r="B55" s="355"/>
      <c r="C55" s="355"/>
      <c r="D55" s="356"/>
      <c r="E55" s="355"/>
      <c r="F55" s="355"/>
      <c r="G55" s="356"/>
      <c r="H55" s="355"/>
      <c r="I55" s="355"/>
      <c r="J55" s="356"/>
      <c r="K55" s="355"/>
      <c r="L55" s="355"/>
      <c r="M55" s="356"/>
      <c r="N55" s="355"/>
      <c r="O55" s="355"/>
      <c r="P55" s="356"/>
    </row>
    <row r="56" spans="1:16">
      <c r="A56" s="350">
        <f>'Year 1'!$A76</f>
        <v>0</v>
      </c>
      <c r="B56" s="351">
        <f>'Year 1'!$D76</f>
        <v>0</v>
      </c>
      <c r="C56" s="352">
        <f>'Year 1'!$E76</f>
        <v>0</v>
      </c>
      <c r="D56" s="353">
        <f>'Year 1'!$K76</f>
        <v>0</v>
      </c>
      <c r="E56" s="351">
        <f>'Year 2'!$D76</f>
        <v>0</v>
      </c>
      <c r="F56" s="352">
        <f>'Year 2'!$E76</f>
        <v>0</v>
      </c>
      <c r="G56" s="353">
        <f>'Year 2'!$K76</f>
        <v>0</v>
      </c>
      <c r="H56" s="354">
        <f>'Year 3'!$D76</f>
        <v>0</v>
      </c>
      <c r="I56" s="352">
        <f>'Year 3'!$E76</f>
        <v>0</v>
      </c>
      <c r="J56" s="353">
        <f>'Year 3'!$K76</f>
        <v>0</v>
      </c>
      <c r="K56" s="351">
        <f>'Year 4'!$D76</f>
        <v>0</v>
      </c>
      <c r="L56" s="352">
        <f>'Year 4'!$E76</f>
        <v>0</v>
      </c>
      <c r="M56" s="353">
        <f>'Year 4'!$K76</f>
        <v>0</v>
      </c>
      <c r="N56" s="354">
        <f>'Year 5'!$D76</f>
        <v>0</v>
      </c>
      <c r="O56" s="352">
        <f>'Year 5'!$E76</f>
        <v>0</v>
      </c>
      <c r="P56" s="353">
        <f>'Year 5'!$K76</f>
        <v>0</v>
      </c>
    </row>
    <row r="57" spans="1:16">
      <c r="A57" s="350">
        <f>'Year 1'!$A77</f>
        <v>0</v>
      </c>
      <c r="B57" s="351">
        <f>'Year 1'!$D77</f>
        <v>0</v>
      </c>
      <c r="C57" s="352">
        <f>'Year 1'!$E77</f>
        <v>0</v>
      </c>
      <c r="D57" s="353">
        <f>'Year 1'!$K77</f>
        <v>0</v>
      </c>
      <c r="E57" s="351">
        <f>'Year 2'!$D77</f>
        <v>0</v>
      </c>
      <c r="F57" s="352">
        <f>'Year 2'!$E77</f>
        <v>0</v>
      </c>
      <c r="G57" s="353">
        <f>'Year 2'!$K77</f>
        <v>0</v>
      </c>
      <c r="H57" s="354">
        <f>'Year 3'!$D77</f>
        <v>0</v>
      </c>
      <c r="I57" s="352">
        <f>'Year 3'!$E77</f>
        <v>0</v>
      </c>
      <c r="J57" s="353">
        <f>'Year 3'!$K77</f>
        <v>0</v>
      </c>
      <c r="K57" s="351">
        <f>'Year 4'!$D77</f>
        <v>0</v>
      </c>
      <c r="L57" s="352">
        <f>'Year 4'!$E77</f>
        <v>0</v>
      </c>
      <c r="M57" s="353">
        <f>'Year 4'!$K77</f>
        <v>0</v>
      </c>
      <c r="N57" s="354">
        <f>'Year 5'!$D77</f>
        <v>0</v>
      </c>
      <c r="O57" s="352">
        <f>'Year 5'!$E77</f>
        <v>0</v>
      </c>
      <c r="P57" s="353">
        <f>'Year 5'!$K77</f>
        <v>0</v>
      </c>
    </row>
    <row r="58" spans="1:16">
      <c r="A58" s="350">
        <f>'Year 1'!$A78</f>
        <v>0</v>
      </c>
      <c r="B58" s="351">
        <f>'Year 1'!$D78</f>
        <v>0</v>
      </c>
      <c r="C58" s="352">
        <f>'Year 1'!$E78</f>
        <v>0</v>
      </c>
      <c r="D58" s="353">
        <f>'Year 1'!$K78</f>
        <v>0</v>
      </c>
      <c r="E58" s="351">
        <f>'Year 2'!$D78</f>
        <v>0</v>
      </c>
      <c r="F58" s="352">
        <f>'Year 2'!$E78</f>
        <v>0</v>
      </c>
      <c r="G58" s="353">
        <f>'Year 2'!$K78</f>
        <v>0</v>
      </c>
      <c r="H58" s="354">
        <f>'Year 3'!$D78</f>
        <v>0</v>
      </c>
      <c r="I58" s="352">
        <f>'Year 3'!$E78</f>
        <v>0</v>
      </c>
      <c r="J58" s="353">
        <f>'Year 3'!$K78</f>
        <v>0</v>
      </c>
      <c r="K58" s="351">
        <f>'Year 4'!$D78</f>
        <v>0</v>
      </c>
      <c r="L58" s="352">
        <f>'Year 4'!$E78</f>
        <v>0</v>
      </c>
      <c r="M58" s="353">
        <f>'Year 4'!$K78</f>
        <v>0</v>
      </c>
      <c r="N58" s="354">
        <f>'Year 5'!$D78</f>
        <v>0</v>
      </c>
      <c r="O58" s="352">
        <f>'Year 5'!$E78</f>
        <v>0</v>
      </c>
      <c r="P58" s="353">
        <f>'Year 5'!$K78</f>
        <v>0</v>
      </c>
    </row>
    <row r="59" spans="1:16" hidden="1" outlineLevel="1">
      <c r="A59" s="350">
        <f>'Year 1'!$A79</f>
        <v>0</v>
      </c>
      <c r="B59" s="351">
        <f>'Year 1'!$D79</f>
        <v>0</v>
      </c>
      <c r="C59" s="352">
        <f>'Year 1'!$E79</f>
        <v>0</v>
      </c>
      <c r="D59" s="353">
        <f>'Year 1'!$K79</f>
        <v>0</v>
      </c>
      <c r="E59" s="351">
        <f>'Year 2'!$D79</f>
        <v>0</v>
      </c>
      <c r="F59" s="352">
        <f>'Year 2'!$E79</f>
        <v>0</v>
      </c>
      <c r="G59" s="353">
        <f>'Year 2'!$K79</f>
        <v>0</v>
      </c>
      <c r="H59" s="354">
        <f>'Year 3'!$D79</f>
        <v>0</v>
      </c>
      <c r="I59" s="352">
        <f>'Year 3'!$E79</f>
        <v>0</v>
      </c>
      <c r="J59" s="353">
        <f>'Year 3'!$K79</f>
        <v>0</v>
      </c>
      <c r="K59" s="351">
        <f>'Year 4'!$D79</f>
        <v>0</v>
      </c>
      <c r="L59" s="352">
        <f>'Year 4'!$E79</f>
        <v>0</v>
      </c>
      <c r="M59" s="353">
        <f>'Year 4'!$K79</f>
        <v>0</v>
      </c>
      <c r="N59" s="354">
        <f>'Year 5'!$D79</f>
        <v>0</v>
      </c>
      <c r="O59" s="352">
        <f>'Year 5'!$E79</f>
        <v>0</v>
      </c>
      <c r="P59" s="353">
        <f>'Year 5'!$K79</f>
        <v>0</v>
      </c>
    </row>
    <row r="60" spans="1:16" hidden="1" outlineLevel="1">
      <c r="A60" s="350">
        <f>'Year 1'!$A80</f>
        <v>0</v>
      </c>
      <c r="B60" s="351">
        <f>'Year 1'!$D80</f>
        <v>0</v>
      </c>
      <c r="C60" s="352">
        <f>'Year 1'!$E80</f>
        <v>0</v>
      </c>
      <c r="D60" s="353">
        <f>'Year 1'!$K80</f>
        <v>0</v>
      </c>
      <c r="E60" s="351">
        <f>'Year 2'!$D80</f>
        <v>0</v>
      </c>
      <c r="F60" s="352">
        <f>'Year 2'!$E80</f>
        <v>0</v>
      </c>
      <c r="G60" s="353">
        <f>'Year 2'!$K80</f>
        <v>0</v>
      </c>
      <c r="H60" s="354">
        <f>'Year 3'!$D80</f>
        <v>0</v>
      </c>
      <c r="I60" s="352">
        <f>'Year 3'!$E80</f>
        <v>0</v>
      </c>
      <c r="J60" s="353">
        <f>'Year 3'!$K80</f>
        <v>0</v>
      </c>
      <c r="K60" s="351">
        <f>'Year 4'!$D80</f>
        <v>0</v>
      </c>
      <c r="L60" s="352">
        <f>'Year 4'!$E80</f>
        <v>0</v>
      </c>
      <c r="M60" s="353">
        <f>'Year 4'!$K80</f>
        <v>0</v>
      </c>
      <c r="N60" s="354">
        <f>'Year 5'!$D80</f>
        <v>0</v>
      </c>
      <c r="O60" s="352">
        <f>'Year 5'!$E80</f>
        <v>0</v>
      </c>
      <c r="P60" s="353">
        <f>'Year 5'!$K80</f>
        <v>0</v>
      </c>
    </row>
    <row r="61" spans="1:16" hidden="1" outlineLevel="1">
      <c r="A61" s="350">
        <f>'Year 1'!$A81</f>
        <v>0</v>
      </c>
      <c r="B61" s="351">
        <f>'Year 1'!$D81</f>
        <v>0</v>
      </c>
      <c r="C61" s="352">
        <f>'Year 1'!$E81</f>
        <v>0</v>
      </c>
      <c r="D61" s="353">
        <f>'Year 1'!$K81</f>
        <v>0</v>
      </c>
      <c r="E61" s="351">
        <f>'Year 2'!$D81</f>
        <v>0</v>
      </c>
      <c r="F61" s="352">
        <f>'Year 2'!$E81</f>
        <v>0</v>
      </c>
      <c r="G61" s="353">
        <f>'Year 2'!$K81</f>
        <v>0</v>
      </c>
      <c r="H61" s="354">
        <f>'Year 3'!$D81</f>
        <v>0</v>
      </c>
      <c r="I61" s="352">
        <f>'Year 3'!$E81</f>
        <v>0</v>
      </c>
      <c r="J61" s="353">
        <f>'Year 3'!$K81</f>
        <v>0</v>
      </c>
      <c r="K61" s="351">
        <f>'Year 4'!$D81</f>
        <v>0</v>
      </c>
      <c r="L61" s="352">
        <f>'Year 4'!$E81</f>
        <v>0</v>
      </c>
      <c r="M61" s="353">
        <f>'Year 4'!$K81</f>
        <v>0</v>
      </c>
      <c r="N61" s="354">
        <f>'Year 5'!$D81</f>
        <v>0</v>
      </c>
      <c r="O61" s="352">
        <f>'Year 5'!$E81</f>
        <v>0</v>
      </c>
      <c r="P61" s="353">
        <f>'Year 5'!$K81</f>
        <v>0</v>
      </c>
    </row>
    <row r="62" spans="1:16" hidden="1" outlineLevel="1">
      <c r="A62" s="350">
        <f>'Year 1'!$A82</f>
        <v>0</v>
      </c>
      <c r="B62" s="351">
        <f>'Year 1'!$D82</f>
        <v>0</v>
      </c>
      <c r="C62" s="352">
        <f>'Year 1'!$E82</f>
        <v>0</v>
      </c>
      <c r="D62" s="353">
        <f>'Year 1'!$K82</f>
        <v>0</v>
      </c>
      <c r="E62" s="351">
        <f>'Year 2'!$D82</f>
        <v>0</v>
      </c>
      <c r="F62" s="352">
        <f>'Year 2'!$E82</f>
        <v>0</v>
      </c>
      <c r="G62" s="353">
        <f>'Year 2'!$K82</f>
        <v>0</v>
      </c>
      <c r="H62" s="354">
        <f>'Year 3'!$D82</f>
        <v>0</v>
      </c>
      <c r="I62" s="352">
        <f>'Year 3'!$E82</f>
        <v>0</v>
      </c>
      <c r="J62" s="353">
        <f>'Year 3'!$K82</f>
        <v>0</v>
      </c>
      <c r="K62" s="351">
        <f>'Year 4'!$D82</f>
        <v>0</v>
      </c>
      <c r="L62" s="352">
        <f>'Year 4'!$E82</f>
        <v>0</v>
      </c>
      <c r="M62" s="353">
        <f>'Year 4'!$K82</f>
        <v>0</v>
      </c>
      <c r="N62" s="354">
        <f>'Year 5'!$D82</f>
        <v>0</v>
      </c>
      <c r="O62" s="352">
        <f>'Year 5'!$E82</f>
        <v>0</v>
      </c>
      <c r="P62" s="353">
        <f>'Year 5'!$K82</f>
        <v>0</v>
      </c>
    </row>
    <row r="63" spans="1:16" hidden="1" outlineLevel="1">
      <c r="A63" s="350">
        <f>'Year 1'!$A83</f>
        <v>0</v>
      </c>
      <c r="B63" s="351">
        <f>'Year 1'!$D83</f>
        <v>0</v>
      </c>
      <c r="C63" s="352">
        <f>'Year 1'!$E83</f>
        <v>0</v>
      </c>
      <c r="D63" s="353">
        <f>'Year 1'!$K83</f>
        <v>0</v>
      </c>
      <c r="E63" s="351">
        <f>'Year 2'!$D83</f>
        <v>0</v>
      </c>
      <c r="F63" s="352">
        <f>'Year 2'!$E83</f>
        <v>0</v>
      </c>
      <c r="G63" s="353">
        <f>'Year 2'!$K83</f>
        <v>0</v>
      </c>
      <c r="H63" s="354">
        <f>'Year 3'!$D83</f>
        <v>0</v>
      </c>
      <c r="I63" s="352">
        <f>'Year 3'!$E83</f>
        <v>0</v>
      </c>
      <c r="J63" s="353">
        <f>'Year 3'!$K83</f>
        <v>0</v>
      </c>
      <c r="K63" s="351">
        <f>'Year 4'!$D83</f>
        <v>0</v>
      </c>
      <c r="L63" s="352">
        <f>'Year 4'!$E83</f>
        <v>0</v>
      </c>
      <c r="M63" s="353">
        <f>'Year 4'!$K83</f>
        <v>0</v>
      </c>
      <c r="N63" s="354">
        <f>'Year 5'!$D83</f>
        <v>0</v>
      </c>
      <c r="O63" s="352">
        <f>'Year 5'!$E83</f>
        <v>0</v>
      </c>
      <c r="P63" s="353">
        <f>'Year 5'!$K83</f>
        <v>0</v>
      </c>
    </row>
    <row r="64" spans="1:16" hidden="1" outlineLevel="1">
      <c r="A64" s="350">
        <f>'Year 1'!$A84</f>
        <v>0</v>
      </c>
      <c r="B64" s="351">
        <f>'Year 1'!$D84</f>
        <v>0</v>
      </c>
      <c r="C64" s="352">
        <f>'Year 1'!$E84</f>
        <v>0</v>
      </c>
      <c r="D64" s="353">
        <f>'Year 1'!$K84</f>
        <v>0</v>
      </c>
      <c r="E64" s="351">
        <f>'Year 2'!$D84</f>
        <v>0</v>
      </c>
      <c r="F64" s="352">
        <f>'Year 2'!$E84</f>
        <v>0</v>
      </c>
      <c r="G64" s="353">
        <f>'Year 2'!$K84</f>
        <v>0</v>
      </c>
      <c r="H64" s="354">
        <f>'Year 3'!$D84</f>
        <v>0</v>
      </c>
      <c r="I64" s="352">
        <f>'Year 3'!$E84</f>
        <v>0</v>
      </c>
      <c r="J64" s="353">
        <f>'Year 3'!$K84</f>
        <v>0</v>
      </c>
      <c r="K64" s="351">
        <f>'Year 4'!$D84</f>
        <v>0</v>
      </c>
      <c r="L64" s="352">
        <f>'Year 4'!$E84</f>
        <v>0</v>
      </c>
      <c r="M64" s="353">
        <f>'Year 4'!$K84</f>
        <v>0</v>
      </c>
      <c r="N64" s="354">
        <f>'Year 5'!$D84</f>
        <v>0</v>
      </c>
      <c r="O64" s="352">
        <f>'Year 5'!$E84</f>
        <v>0</v>
      </c>
      <c r="P64" s="353">
        <f>'Year 5'!$K84</f>
        <v>0</v>
      </c>
    </row>
    <row r="65" spans="1:16" collapsed="1">
      <c r="A65" s="355" t="s">
        <v>113</v>
      </c>
      <c r="B65" s="355"/>
      <c r="C65" s="355"/>
      <c r="D65" s="356"/>
      <c r="E65" s="355"/>
      <c r="F65" s="355"/>
      <c r="G65" s="356"/>
      <c r="H65" s="355"/>
      <c r="I65" s="355"/>
      <c r="J65" s="356"/>
      <c r="K65" s="355"/>
      <c r="L65" s="355"/>
      <c r="M65" s="356"/>
      <c r="N65" s="355"/>
      <c r="O65" s="355"/>
      <c r="P65" s="356"/>
    </row>
    <row r="66" spans="1:16">
      <c r="A66" s="350">
        <f>'Year 1'!$A88</f>
        <v>0</v>
      </c>
      <c r="B66" s="351">
        <f>'Year 1'!$D88</f>
        <v>0</v>
      </c>
      <c r="C66" s="352">
        <f>'Year 1'!$E88</f>
        <v>0</v>
      </c>
      <c r="D66" s="353">
        <f>'Year 1'!$K88</f>
        <v>0</v>
      </c>
      <c r="E66" s="351">
        <f>'Year 2'!$D88</f>
        <v>0</v>
      </c>
      <c r="F66" s="352">
        <f>'Year 2'!$E88</f>
        <v>0</v>
      </c>
      <c r="G66" s="353">
        <f>'Year 2'!$K88</f>
        <v>0</v>
      </c>
      <c r="H66" s="354">
        <f>'Year 3'!$D88</f>
        <v>0</v>
      </c>
      <c r="I66" s="352">
        <f>'Year 3'!$E88</f>
        <v>0</v>
      </c>
      <c r="J66" s="353">
        <f>'Year 3'!$K88</f>
        <v>0</v>
      </c>
      <c r="K66" s="351">
        <f>'Year 4'!$D88</f>
        <v>0</v>
      </c>
      <c r="L66" s="352">
        <f>'Year 4'!$E88</f>
        <v>0</v>
      </c>
      <c r="M66" s="353">
        <f>'Year 4'!$K88</f>
        <v>0</v>
      </c>
      <c r="N66" s="354">
        <f>'Year 5'!$D88</f>
        <v>0</v>
      </c>
      <c r="O66" s="352">
        <f>'Year 5'!$E88</f>
        <v>0</v>
      </c>
      <c r="P66" s="353">
        <f>'Year 5'!$K88</f>
        <v>0</v>
      </c>
    </row>
    <row r="67" spans="1:16">
      <c r="A67" s="350">
        <f>'Year 1'!$A89</f>
        <v>0</v>
      </c>
      <c r="B67" s="351">
        <f>'Year 1'!$D89</f>
        <v>0</v>
      </c>
      <c r="C67" s="352">
        <f>'Year 1'!$E89</f>
        <v>0</v>
      </c>
      <c r="D67" s="353">
        <f>'Year 1'!$K89</f>
        <v>0</v>
      </c>
      <c r="E67" s="351">
        <f>'Year 2'!$D89</f>
        <v>0</v>
      </c>
      <c r="F67" s="352">
        <f>'Year 2'!$E89</f>
        <v>0</v>
      </c>
      <c r="G67" s="353">
        <f>'Year 2'!$K89</f>
        <v>0</v>
      </c>
      <c r="H67" s="354">
        <f>'Year 3'!$D89</f>
        <v>0</v>
      </c>
      <c r="I67" s="352">
        <f>'Year 3'!$E89</f>
        <v>0</v>
      </c>
      <c r="J67" s="353">
        <f>'Year 3'!$K89</f>
        <v>0</v>
      </c>
      <c r="K67" s="351">
        <f>'Year 4'!$D89</f>
        <v>0</v>
      </c>
      <c r="L67" s="352">
        <f>'Year 4'!$E89</f>
        <v>0</v>
      </c>
      <c r="M67" s="353">
        <f>'Year 4'!$K89</f>
        <v>0</v>
      </c>
      <c r="N67" s="354">
        <f>'Year 5'!$D89</f>
        <v>0</v>
      </c>
      <c r="O67" s="352">
        <f>'Year 5'!$E89</f>
        <v>0</v>
      </c>
      <c r="P67" s="353">
        <f>'Year 5'!$K89</f>
        <v>0</v>
      </c>
    </row>
    <row r="68" spans="1:16">
      <c r="A68" s="350">
        <f>'Year 1'!$A90</f>
        <v>0</v>
      </c>
      <c r="B68" s="351">
        <f>'Year 1'!$D90</f>
        <v>0</v>
      </c>
      <c r="C68" s="352">
        <f>'Year 1'!$E90</f>
        <v>0</v>
      </c>
      <c r="D68" s="353">
        <f>'Year 1'!$K90</f>
        <v>0</v>
      </c>
      <c r="E68" s="351">
        <f>'Year 2'!$D90</f>
        <v>0</v>
      </c>
      <c r="F68" s="352">
        <f>'Year 2'!$E90</f>
        <v>0</v>
      </c>
      <c r="G68" s="353">
        <f>'Year 2'!$K90</f>
        <v>0</v>
      </c>
      <c r="H68" s="354">
        <f>'Year 3'!$D90</f>
        <v>0</v>
      </c>
      <c r="I68" s="352">
        <f>'Year 3'!$E90</f>
        <v>0</v>
      </c>
      <c r="J68" s="353">
        <f>'Year 3'!$K90</f>
        <v>0</v>
      </c>
      <c r="K68" s="351">
        <f>'Year 4'!$D90</f>
        <v>0</v>
      </c>
      <c r="L68" s="352">
        <f>'Year 4'!$E90</f>
        <v>0</v>
      </c>
      <c r="M68" s="353">
        <f>'Year 4'!$K90</f>
        <v>0</v>
      </c>
      <c r="N68" s="354">
        <f>'Year 5'!$D90</f>
        <v>0</v>
      </c>
      <c r="O68" s="352">
        <f>'Year 5'!$E90</f>
        <v>0</v>
      </c>
      <c r="P68" s="353">
        <f>'Year 5'!$K90</f>
        <v>0</v>
      </c>
    </row>
    <row r="69" spans="1:16">
      <c r="A69" s="350">
        <f>'Year 1'!$A91</f>
        <v>0</v>
      </c>
      <c r="B69" s="351">
        <f>'Year 1'!$D91</f>
        <v>0</v>
      </c>
      <c r="C69" s="352">
        <f>'Year 1'!$E91</f>
        <v>0</v>
      </c>
      <c r="D69" s="353">
        <f>'Year 1'!$K91</f>
        <v>0</v>
      </c>
      <c r="E69" s="351">
        <f>'Year 2'!$D91</f>
        <v>0</v>
      </c>
      <c r="F69" s="352">
        <f>'Year 2'!$E91</f>
        <v>0</v>
      </c>
      <c r="G69" s="353">
        <f>'Year 2'!$K91</f>
        <v>0</v>
      </c>
      <c r="H69" s="354">
        <f>'Year 3'!$D91</f>
        <v>0</v>
      </c>
      <c r="I69" s="352">
        <f>'Year 3'!$E91</f>
        <v>0</v>
      </c>
      <c r="J69" s="353">
        <f>'Year 3'!$K91</f>
        <v>0</v>
      </c>
      <c r="K69" s="351">
        <f>'Year 4'!$D91</f>
        <v>0</v>
      </c>
      <c r="L69" s="352">
        <f>'Year 4'!$E91</f>
        <v>0</v>
      </c>
      <c r="M69" s="353">
        <f>'Year 4'!$K91</f>
        <v>0</v>
      </c>
      <c r="N69" s="354">
        <f>'Year 5'!$D91</f>
        <v>0</v>
      </c>
      <c r="O69" s="352">
        <f>'Year 5'!$E91</f>
        <v>0</v>
      </c>
      <c r="P69" s="353">
        <f>'Year 5'!$K91</f>
        <v>0</v>
      </c>
    </row>
    <row r="70" spans="1:16" hidden="1" outlineLevel="1">
      <c r="A70" s="350">
        <f>'Year 1'!$A92</f>
        <v>0</v>
      </c>
      <c r="B70" s="351">
        <f>'Year 1'!$D92</f>
        <v>0</v>
      </c>
      <c r="C70" s="352">
        <f>'Year 1'!$E92</f>
        <v>0</v>
      </c>
      <c r="D70" s="353">
        <f>'Year 1'!$K92</f>
        <v>0</v>
      </c>
      <c r="E70" s="351">
        <f>'Year 2'!$D92</f>
        <v>0</v>
      </c>
      <c r="F70" s="352">
        <f>'Year 2'!$E92</f>
        <v>0</v>
      </c>
      <c r="G70" s="353">
        <f>'Year 2'!$K92</f>
        <v>0</v>
      </c>
      <c r="H70" s="354">
        <f>'Year 3'!$D92</f>
        <v>0</v>
      </c>
      <c r="I70" s="352">
        <f>'Year 3'!$E92</f>
        <v>0</v>
      </c>
      <c r="J70" s="353">
        <f>'Year 3'!$K92</f>
        <v>0</v>
      </c>
      <c r="K70" s="351">
        <f>'Year 4'!$D92</f>
        <v>0</v>
      </c>
      <c r="L70" s="352">
        <f>'Year 4'!$E92</f>
        <v>0</v>
      </c>
      <c r="M70" s="353">
        <f>'Year 4'!$K92</f>
        <v>0</v>
      </c>
      <c r="N70" s="354">
        <f>'Year 5'!$D92</f>
        <v>0</v>
      </c>
      <c r="O70" s="352">
        <f>'Year 5'!$E92</f>
        <v>0</v>
      </c>
      <c r="P70" s="353">
        <f>'Year 5'!$K92</f>
        <v>0</v>
      </c>
    </row>
    <row r="71" spans="1:16" hidden="1" outlineLevel="1">
      <c r="A71" s="350">
        <f>'Year 1'!$A93</f>
        <v>0</v>
      </c>
      <c r="B71" s="351">
        <f>'Year 1'!$D93</f>
        <v>0</v>
      </c>
      <c r="C71" s="352">
        <f>'Year 1'!$E93</f>
        <v>0</v>
      </c>
      <c r="D71" s="353">
        <f>'Year 1'!$K93</f>
        <v>0</v>
      </c>
      <c r="E71" s="351">
        <f>'Year 2'!$D93</f>
        <v>0</v>
      </c>
      <c r="F71" s="352">
        <f>'Year 2'!$E93</f>
        <v>0</v>
      </c>
      <c r="G71" s="353">
        <f>'Year 2'!$K93</f>
        <v>0</v>
      </c>
      <c r="H71" s="354">
        <f>'Year 3'!$D93</f>
        <v>0</v>
      </c>
      <c r="I71" s="352">
        <f>'Year 3'!$E93</f>
        <v>0</v>
      </c>
      <c r="J71" s="353">
        <f>'Year 3'!$K93</f>
        <v>0</v>
      </c>
      <c r="K71" s="351">
        <f>'Year 4'!$D93</f>
        <v>0</v>
      </c>
      <c r="L71" s="352">
        <f>'Year 4'!$E93</f>
        <v>0</v>
      </c>
      <c r="M71" s="353">
        <f>'Year 4'!$K93</f>
        <v>0</v>
      </c>
      <c r="N71" s="354">
        <f>'Year 5'!$D93</f>
        <v>0</v>
      </c>
      <c r="O71" s="352">
        <f>'Year 5'!$E93</f>
        <v>0</v>
      </c>
      <c r="P71" s="353">
        <f>'Year 5'!$K93</f>
        <v>0</v>
      </c>
    </row>
    <row r="72" spans="1:16" hidden="1" outlineLevel="1">
      <c r="A72" s="350">
        <f>'Year 1'!$A94</f>
        <v>0</v>
      </c>
      <c r="B72" s="351">
        <f>'Year 1'!$D94</f>
        <v>0</v>
      </c>
      <c r="C72" s="352">
        <f>'Year 1'!$E94</f>
        <v>0</v>
      </c>
      <c r="D72" s="353">
        <f>'Year 1'!$K94</f>
        <v>0</v>
      </c>
      <c r="E72" s="351">
        <f>'Year 2'!$D94</f>
        <v>0</v>
      </c>
      <c r="F72" s="352">
        <f>'Year 2'!$E94</f>
        <v>0</v>
      </c>
      <c r="G72" s="353">
        <f>'Year 2'!$K94</f>
        <v>0</v>
      </c>
      <c r="H72" s="354">
        <f>'Year 3'!$D94</f>
        <v>0</v>
      </c>
      <c r="I72" s="352">
        <f>'Year 3'!$E94</f>
        <v>0</v>
      </c>
      <c r="J72" s="353">
        <f>'Year 3'!$K94</f>
        <v>0</v>
      </c>
      <c r="K72" s="351">
        <f>'Year 4'!$D94</f>
        <v>0</v>
      </c>
      <c r="L72" s="352">
        <f>'Year 4'!$E94</f>
        <v>0</v>
      </c>
      <c r="M72" s="353">
        <f>'Year 4'!$K94</f>
        <v>0</v>
      </c>
      <c r="N72" s="354">
        <f>'Year 5'!$D94</f>
        <v>0</v>
      </c>
      <c r="O72" s="352">
        <f>'Year 5'!$E94</f>
        <v>0</v>
      </c>
      <c r="P72" s="353">
        <f>'Year 5'!$K94</f>
        <v>0</v>
      </c>
    </row>
    <row r="73" spans="1:16" hidden="1" outlineLevel="1">
      <c r="A73" s="350">
        <f>'Year 1'!$A95</f>
        <v>0</v>
      </c>
      <c r="B73" s="351">
        <f>'Year 1'!$D95</f>
        <v>0</v>
      </c>
      <c r="C73" s="352">
        <f>'Year 1'!$E95</f>
        <v>0</v>
      </c>
      <c r="D73" s="353">
        <f>'Year 1'!$K95</f>
        <v>0</v>
      </c>
      <c r="E73" s="351">
        <f>'Year 2'!$D95</f>
        <v>0</v>
      </c>
      <c r="F73" s="352">
        <f>'Year 2'!$E95</f>
        <v>0</v>
      </c>
      <c r="G73" s="353">
        <f>'Year 2'!$K95</f>
        <v>0</v>
      </c>
      <c r="H73" s="354">
        <f>'Year 3'!$D95</f>
        <v>0</v>
      </c>
      <c r="I73" s="352">
        <f>'Year 3'!$E95</f>
        <v>0</v>
      </c>
      <c r="J73" s="353">
        <f>'Year 3'!$K95</f>
        <v>0</v>
      </c>
      <c r="K73" s="351">
        <f>'Year 4'!$D95</f>
        <v>0</v>
      </c>
      <c r="L73" s="352">
        <f>'Year 4'!$E95</f>
        <v>0</v>
      </c>
      <c r="M73" s="353">
        <f>'Year 4'!$K95</f>
        <v>0</v>
      </c>
      <c r="N73" s="354">
        <f>'Year 5'!$D95</f>
        <v>0</v>
      </c>
      <c r="O73" s="352">
        <f>'Year 5'!$E95</f>
        <v>0</v>
      </c>
      <c r="P73" s="353">
        <f>'Year 5'!$K95</f>
        <v>0</v>
      </c>
    </row>
    <row r="74" spans="1:16" hidden="1" outlineLevel="1">
      <c r="A74" s="350">
        <f>'Year 1'!$A96</f>
        <v>0</v>
      </c>
      <c r="B74" s="351">
        <f>'Year 1'!$D96</f>
        <v>0</v>
      </c>
      <c r="C74" s="352">
        <f>'Year 1'!$E96</f>
        <v>0</v>
      </c>
      <c r="D74" s="353">
        <f>'Year 1'!$K96</f>
        <v>0</v>
      </c>
      <c r="E74" s="351">
        <f>'Year 2'!$D96</f>
        <v>0</v>
      </c>
      <c r="F74" s="352">
        <f>'Year 2'!$E96</f>
        <v>0</v>
      </c>
      <c r="G74" s="353">
        <f>'Year 2'!$K96</f>
        <v>0</v>
      </c>
      <c r="H74" s="354">
        <f>'Year 3'!$D96</f>
        <v>0</v>
      </c>
      <c r="I74" s="352">
        <f>'Year 3'!$E96</f>
        <v>0</v>
      </c>
      <c r="J74" s="353">
        <f>'Year 3'!$K96</f>
        <v>0</v>
      </c>
      <c r="K74" s="351">
        <f>'Year 4'!$D96</f>
        <v>0</v>
      </c>
      <c r="L74" s="352">
        <f>'Year 4'!$E96</f>
        <v>0</v>
      </c>
      <c r="M74" s="353">
        <f>'Year 4'!$K96</f>
        <v>0</v>
      </c>
      <c r="N74" s="354">
        <f>'Year 5'!$D96</f>
        <v>0</v>
      </c>
      <c r="O74" s="352">
        <f>'Year 5'!$E96</f>
        <v>0</v>
      </c>
      <c r="P74" s="353">
        <f>'Year 5'!$K96</f>
        <v>0</v>
      </c>
    </row>
    <row r="75" spans="1:16" hidden="1" outlineLevel="1">
      <c r="A75" s="350">
        <f>'Year 1'!$A97</f>
        <v>0</v>
      </c>
      <c r="B75" s="351">
        <f>'Year 1'!$D97</f>
        <v>0</v>
      </c>
      <c r="C75" s="352">
        <f>'Year 1'!$E97</f>
        <v>0</v>
      </c>
      <c r="D75" s="353">
        <f>'Year 1'!$K97</f>
        <v>0</v>
      </c>
      <c r="E75" s="351">
        <f>'Year 2'!$D97</f>
        <v>0</v>
      </c>
      <c r="F75" s="352">
        <f>'Year 2'!$E97</f>
        <v>0</v>
      </c>
      <c r="G75" s="353">
        <f>'Year 2'!$K97</f>
        <v>0</v>
      </c>
      <c r="H75" s="354">
        <f>'Year 3'!$D97</f>
        <v>0</v>
      </c>
      <c r="I75" s="352">
        <f>'Year 3'!$E97</f>
        <v>0</v>
      </c>
      <c r="J75" s="353">
        <f>'Year 3'!$K97</f>
        <v>0</v>
      </c>
      <c r="K75" s="351">
        <f>'Year 4'!$D97</f>
        <v>0</v>
      </c>
      <c r="L75" s="352">
        <f>'Year 4'!$E97</f>
        <v>0</v>
      </c>
      <c r="M75" s="353">
        <f>'Year 4'!$K97</f>
        <v>0</v>
      </c>
      <c r="N75" s="354">
        <f>'Year 5'!$D97</f>
        <v>0</v>
      </c>
      <c r="O75" s="352">
        <f>'Year 5'!$E97</f>
        <v>0</v>
      </c>
      <c r="P75" s="353">
        <f>'Year 5'!$K97</f>
        <v>0</v>
      </c>
    </row>
    <row r="76" spans="1:16" hidden="1" outlineLevel="1">
      <c r="A76" s="350">
        <f>'Year 1'!$A98</f>
        <v>0</v>
      </c>
      <c r="B76" s="351">
        <f>'Year 1'!$D98</f>
        <v>0</v>
      </c>
      <c r="C76" s="352">
        <f>'Year 1'!$E98</f>
        <v>0</v>
      </c>
      <c r="D76" s="353">
        <f>'Year 1'!$K98</f>
        <v>0</v>
      </c>
      <c r="E76" s="351">
        <f>'Year 2'!$D98</f>
        <v>0</v>
      </c>
      <c r="F76" s="352">
        <f>'Year 2'!$E98</f>
        <v>0</v>
      </c>
      <c r="G76" s="353">
        <f>'Year 2'!$K98</f>
        <v>0</v>
      </c>
      <c r="H76" s="354">
        <f>'Year 3'!$D98</f>
        <v>0</v>
      </c>
      <c r="I76" s="352">
        <f>'Year 3'!$E98</f>
        <v>0</v>
      </c>
      <c r="J76" s="353">
        <f>'Year 3'!$K98</f>
        <v>0</v>
      </c>
      <c r="K76" s="351">
        <f>'Year 4'!$D98</f>
        <v>0</v>
      </c>
      <c r="L76" s="352">
        <f>'Year 4'!$E98</f>
        <v>0</v>
      </c>
      <c r="M76" s="353">
        <f>'Year 4'!$K98</f>
        <v>0</v>
      </c>
      <c r="N76" s="354">
        <f>'Year 5'!$D98</f>
        <v>0</v>
      </c>
      <c r="O76" s="352">
        <f>'Year 5'!$E98</f>
        <v>0</v>
      </c>
      <c r="P76" s="353">
        <f>'Year 5'!$K98</f>
        <v>0</v>
      </c>
    </row>
    <row r="77" spans="1:16" hidden="1" outlineLevel="1">
      <c r="A77" s="350">
        <f>'Year 1'!$A99</f>
        <v>0</v>
      </c>
      <c r="B77" s="351">
        <f>'Year 1'!$D99</f>
        <v>0</v>
      </c>
      <c r="C77" s="352">
        <f>'Year 1'!$E99</f>
        <v>0</v>
      </c>
      <c r="D77" s="353">
        <f>'Year 1'!$K99</f>
        <v>0</v>
      </c>
      <c r="E77" s="351">
        <f>'Year 2'!$D99</f>
        <v>0</v>
      </c>
      <c r="F77" s="352">
        <f>'Year 2'!$E99</f>
        <v>0</v>
      </c>
      <c r="G77" s="353">
        <f>'Year 2'!$K99</f>
        <v>0</v>
      </c>
      <c r="H77" s="354">
        <f>'Year 3'!$D99</f>
        <v>0</v>
      </c>
      <c r="I77" s="352">
        <f>'Year 3'!$E99</f>
        <v>0</v>
      </c>
      <c r="J77" s="353">
        <f>'Year 3'!$K99</f>
        <v>0</v>
      </c>
      <c r="K77" s="351">
        <f>'Year 4'!$D99</f>
        <v>0</v>
      </c>
      <c r="L77" s="352">
        <f>'Year 4'!$E99</f>
        <v>0</v>
      </c>
      <c r="M77" s="353">
        <f>'Year 4'!$K99</f>
        <v>0</v>
      </c>
      <c r="N77" s="354">
        <f>'Year 5'!$D99</f>
        <v>0</v>
      </c>
      <c r="O77" s="352">
        <f>'Year 5'!$E99</f>
        <v>0</v>
      </c>
      <c r="P77" s="353">
        <f>'Year 5'!$K99</f>
        <v>0</v>
      </c>
    </row>
    <row r="78" spans="1:16" collapsed="1"/>
  </sheetData>
  <sheetProtection sheet="1" objects="1" scenarios="1"/>
  <mergeCells count="5">
    <mergeCell ref="B1:D1"/>
    <mergeCell ref="E1:G1"/>
    <mergeCell ref="H1:J1"/>
    <mergeCell ref="K1:M1"/>
    <mergeCell ref="N1:P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M24"/>
  <sheetViews>
    <sheetView topLeftCell="A2" zoomScale="93" zoomScaleNormal="93" workbookViewId="0">
      <selection activeCell="G8" sqref="G8"/>
    </sheetView>
  </sheetViews>
  <sheetFormatPr defaultColWidth="9.140625" defaultRowHeight="15"/>
  <cols>
    <col min="1" max="1" width="15.140625" style="96" customWidth="1"/>
    <col min="2" max="13" width="10.7109375" style="96" customWidth="1"/>
    <col min="14" max="16384" width="9.140625" style="96"/>
  </cols>
  <sheetData>
    <row r="1" spans="1:13">
      <c r="A1" s="313"/>
      <c r="B1" s="384" t="s">
        <v>270</v>
      </c>
      <c r="C1" s="384"/>
      <c r="D1" s="384"/>
      <c r="E1" s="385" t="s">
        <v>271</v>
      </c>
      <c r="F1" s="384"/>
      <c r="G1" s="386"/>
      <c r="H1" s="314"/>
      <c r="I1" s="315"/>
      <c r="J1" s="316"/>
      <c r="K1" s="316"/>
      <c r="L1" s="316"/>
      <c r="M1" s="317"/>
    </row>
    <row r="2" spans="1:13" ht="42" customHeight="1" thickBot="1">
      <c r="A2" s="318" t="s">
        <v>272</v>
      </c>
      <c r="B2" s="319" t="s">
        <v>273</v>
      </c>
      <c r="C2" s="320" t="s">
        <v>274</v>
      </c>
      <c r="D2" s="320" t="s">
        <v>275</v>
      </c>
      <c r="E2" s="321" t="s">
        <v>99</v>
      </c>
      <c r="F2" s="322" t="s">
        <v>276</v>
      </c>
      <c r="G2" s="323" t="s">
        <v>277</v>
      </c>
      <c r="H2" s="324" t="s">
        <v>98</v>
      </c>
      <c r="I2" s="319" t="s">
        <v>273</v>
      </c>
      <c r="J2" s="322" t="s">
        <v>274</v>
      </c>
      <c r="K2" s="322" t="s">
        <v>99</v>
      </c>
      <c r="L2" s="322" t="s">
        <v>276</v>
      </c>
      <c r="M2" s="323" t="s">
        <v>278</v>
      </c>
    </row>
    <row r="3" spans="1:13">
      <c r="A3" s="145"/>
      <c r="B3" s="144"/>
      <c r="C3" s="97"/>
      <c r="D3" s="97"/>
      <c r="E3" s="148"/>
      <c r="F3" s="97"/>
      <c r="G3" s="135"/>
      <c r="H3" s="145"/>
      <c r="I3" s="141">
        <f>IF(B3&lt;&gt;0,B3,IF(C3&lt;&gt;0,ROUNDUP((C3*12)/2080,0),IF(D3=0,0,D3/(E3*2080))))</f>
        <v>0</v>
      </c>
      <c r="J3" s="98">
        <f>IF(C3&lt;&gt;0,C3,IF(B3&lt;&gt;0,ROUNDUP((B3*2080)/12,0),IF(D3=0,0,(I3*2080)/12)))</f>
        <v>0</v>
      </c>
      <c r="K3" s="103">
        <f>IF(E3&lt;&gt;0,E3,IF(F3&lt;&gt;0,F3/40,G3/2080))</f>
        <v>0</v>
      </c>
      <c r="L3" s="99">
        <f>IF(F3&lt;&gt;0,F3,IF(E3&lt;&gt;0,E3*40,G3/52))</f>
        <v>0</v>
      </c>
      <c r="M3" s="135">
        <f t="shared" ref="M3:M24" si="0">K3*H3</f>
        <v>0</v>
      </c>
    </row>
    <row r="4" spans="1:13">
      <c r="A4" s="146"/>
      <c r="B4" s="144"/>
      <c r="C4" s="97"/>
      <c r="D4" s="97"/>
      <c r="E4" s="148"/>
      <c r="F4" s="97"/>
      <c r="G4" s="135"/>
      <c r="H4" s="146"/>
      <c r="I4" s="142">
        <f t="shared" ref="I4:I24" si="1">IF(B4&lt;&gt;0,B4,ROUNDUP((C4*12)/2080,0))</f>
        <v>0</v>
      </c>
      <c r="J4" s="100">
        <f t="shared" ref="J4:J24" si="2">IF(C4&lt;&gt;0,C4,ROUNDUP((B4*2080)/12,0))</f>
        <v>0</v>
      </c>
      <c r="K4" s="101">
        <f t="shared" ref="K4:K24" si="3">IF(E4&lt;&gt;0,E4,IF(F4&lt;&gt;0,F4/40,G4/2080))</f>
        <v>0</v>
      </c>
      <c r="L4" s="102">
        <f t="shared" ref="L4:L24" si="4">IF(F4&lt;&gt;0,F4,IF(E4&lt;&gt;0,E4*40,G4/52))</f>
        <v>0</v>
      </c>
      <c r="M4" s="136">
        <f t="shared" si="0"/>
        <v>0</v>
      </c>
    </row>
    <row r="5" spans="1:13">
      <c r="A5" s="146"/>
      <c r="B5" s="144"/>
      <c r="C5" s="97"/>
      <c r="D5" s="97"/>
      <c r="E5" s="148"/>
      <c r="F5" s="97"/>
      <c r="G5" s="135"/>
      <c r="H5" s="146"/>
      <c r="I5" s="142">
        <f t="shared" si="1"/>
        <v>0</v>
      </c>
      <c r="J5" s="100">
        <f t="shared" si="2"/>
        <v>0</v>
      </c>
      <c r="K5" s="101">
        <f t="shared" si="3"/>
        <v>0</v>
      </c>
      <c r="L5" s="102">
        <f t="shared" si="4"/>
        <v>0</v>
      </c>
      <c r="M5" s="136">
        <f t="shared" si="0"/>
        <v>0</v>
      </c>
    </row>
    <row r="6" spans="1:13">
      <c r="A6" s="146"/>
      <c r="B6" s="144"/>
      <c r="C6" s="97"/>
      <c r="D6" s="97"/>
      <c r="E6" s="148"/>
      <c r="F6" s="97"/>
      <c r="G6" s="135"/>
      <c r="H6" s="146"/>
      <c r="I6" s="142">
        <f t="shared" si="1"/>
        <v>0</v>
      </c>
      <c r="J6" s="100">
        <f t="shared" si="2"/>
        <v>0</v>
      </c>
      <c r="K6" s="101">
        <f t="shared" si="3"/>
        <v>0</v>
      </c>
      <c r="L6" s="102">
        <f t="shared" si="4"/>
        <v>0</v>
      </c>
      <c r="M6" s="136">
        <f t="shared" si="0"/>
        <v>0</v>
      </c>
    </row>
    <row r="7" spans="1:13">
      <c r="A7" s="146"/>
      <c r="B7" s="144"/>
      <c r="C7" s="97"/>
      <c r="D7" s="97"/>
      <c r="E7" s="148"/>
      <c r="F7" s="97"/>
      <c r="G7" s="135"/>
      <c r="H7" s="146"/>
      <c r="I7" s="142">
        <f t="shared" si="1"/>
        <v>0</v>
      </c>
      <c r="J7" s="100">
        <f t="shared" si="2"/>
        <v>0</v>
      </c>
      <c r="K7" s="101">
        <f t="shared" si="3"/>
        <v>0</v>
      </c>
      <c r="L7" s="102">
        <f t="shared" si="4"/>
        <v>0</v>
      </c>
      <c r="M7" s="136">
        <f t="shared" si="0"/>
        <v>0</v>
      </c>
    </row>
    <row r="8" spans="1:13">
      <c r="A8" s="146"/>
      <c r="B8" s="144"/>
      <c r="C8" s="97"/>
      <c r="D8" s="97"/>
      <c r="E8" s="148"/>
      <c r="F8" s="97"/>
      <c r="G8" s="135"/>
      <c r="H8" s="146"/>
      <c r="I8" s="142">
        <f t="shared" si="1"/>
        <v>0</v>
      </c>
      <c r="J8" s="100">
        <f t="shared" si="2"/>
        <v>0</v>
      </c>
      <c r="K8" s="101">
        <f t="shared" si="3"/>
        <v>0</v>
      </c>
      <c r="L8" s="102">
        <f t="shared" si="4"/>
        <v>0</v>
      </c>
      <c r="M8" s="136">
        <f t="shared" si="0"/>
        <v>0</v>
      </c>
    </row>
    <row r="9" spans="1:13">
      <c r="A9" s="146"/>
      <c r="B9" s="144"/>
      <c r="C9" s="97"/>
      <c r="D9" s="97"/>
      <c r="E9" s="148"/>
      <c r="F9" s="97"/>
      <c r="G9" s="135"/>
      <c r="H9" s="146"/>
      <c r="I9" s="142">
        <f t="shared" si="1"/>
        <v>0</v>
      </c>
      <c r="J9" s="100">
        <f t="shared" si="2"/>
        <v>0</v>
      </c>
      <c r="K9" s="101">
        <f t="shared" si="3"/>
        <v>0</v>
      </c>
      <c r="L9" s="102">
        <f t="shared" si="4"/>
        <v>0</v>
      </c>
      <c r="M9" s="136">
        <f t="shared" si="0"/>
        <v>0</v>
      </c>
    </row>
    <row r="10" spans="1:13">
      <c r="A10" s="146"/>
      <c r="B10" s="144"/>
      <c r="C10" s="97"/>
      <c r="D10" s="97"/>
      <c r="E10" s="148"/>
      <c r="F10" s="97"/>
      <c r="G10" s="135"/>
      <c r="H10" s="146"/>
      <c r="I10" s="142">
        <f t="shared" si="1"/>
        <v>0</v>
      </c>
      <c r="J10" s="100">
        <f t="shared" si="2"/>
        <v>0</v>
      </c>
      <c r="K10" s="101">
        <f t="shared" si="3"/>
        <v>0</v>
      </c>
      <c r="L10" s="102">
        <f t="shared" si="4"/>
        <v>0</v>
      </c>
      <c r="M10" s="136">
        <f t="shared" si="0"/>
        <v>0</v>
      </c>
    </row>
    <row r="11" spans="1:13">
      <c r="A11" s="146"/>
      <c r="B11" s="144"/>
      <c r="C11" s="97"/>
      <c r="D11" s="97"/>
      <c r="E11" s="148"/>
      <c r="F11" s="97"/>
      <c r="G11" s="135"/>
      <c r="H11" s="146"/>
      <c r="I11" s="142">
        <f t="shared" si="1"/>
        <v>0</v>
      </c>
      <c r="J11" s="100">
        <f t="shared" si="2"/>
        <v>0</v>
      </c>
      <c r="K11" s="101">
        <f t="shared" si="3"/>
        <v>0</v>
      </c>
      <c r="L11" s="102">
        <f t="shared" si="4"/>
        <v>0</v>
      </c>
      <c r="M11" s="136">
        <f t="shared" si="0"/>
        <v>0</v>
      </c>
    </row>
    <row r="12" spans="1:13">
      <c r="A12" s="146"/>
      <c r="B12" s="144"/>
      <c r="C12" s="97"/>
      <c r="D12" s="97"/>
      <c r="E12" s="148"/>
      <c r="F12" s="97"/>
      <c r="G12" s="135"/>
      <c r="H12" s="146"/>
      <c r="I12" s="142">
        <f t="shared" si="1"/>
        <v>0</v>
      </c>
      <c r="J12" s="100">
        <f t="shared" si="2"/>
        <v>0</v>
      </c>
      <c r="K12" s="101">
        <f t="shared" si="3"/>
        <v>0</v>
      </c>
      <c r="L12" s="102">
        <f t="shared" si="4"/>
        <v>0</v>
      </c>
      <c r="M12" s="136">
        <f t="shared" si="0"/>
        <v>0</v>
      </c>
    </row>
    <row r="13" spans="1:13">
      <c r="A13" s="146"/>
      <c r="B13" s="144"/>
      <c r="C13" s="97"/>
      <c r="D13" s="97"/>
      <c r="E13" s="148"/>
      <c r="F13" s="97"/>
      <c r="G13" s="135"/>
      <c r="H13" s="146"/>
      <c r="I13" s="142">
        <f t="shared" si="1"/>
        <v>0</v>
      </c>
      <c r="J13" s="100">
        <f t="shared" si="2"/>
        <v>0</v>
      </c>
      <c r="K13" s="101">
        <f t="shared" si="3"/>
        <v>0</v>
      </c>
      <c r="L13" s="102">
        <f t="shared" si="4"/>
        <v>0</v>
      </c>
      <c r="M13" s="136">
        <f t="shared" si="0"/>
        <v>0</v>
      </c>
    </row>
    <row r="14" spans="1:13">
      <c r="A14" s="146"/>
      <c r="B14" s="144"/>
      <c r="C14" s="97"/>
      <c r="D14" s="97"/>
      <c r="E14" s="148"/>
      <c r="F14" s="97"/>
      <c r="G14" s="135"/>
      <c r="H14" s="146"/>
      <c r="I14" s="142">
        <f t="shared" si="1"/>
        <v>0</v>
      </c>
      <c r="J14" s="100">
        <f t="shared" si="2"/>
        <v>0</v>
      </c>
      <c r="K14" s="101">
        <f t="shared" si="3"/>
        <v>0</v>
      </c>
      <c r="L14" s="102">
        <f t="shared" si="4"/>
        <v>0</v>
      </c>
      <c r="M14" s="136">
        <f t="shared" si="0"/>
        <v>0</v>
      </c>
    </row>
    <row r="15" spans="1:13">
      <c r="A15" s="146"/>
      <c r="B15" s="144"/>
      <c r="C15" s="97"/>
      <c r="D15" s="97"/>
      <c r="E15" s="148"/>
      <c r="F15" s="97"/>
      <c r="G15" s="135"/>
      <c r="H15" s="146"/>
      <c r="I15" s="142">
        <f t="shared" si="1"/>
        <v>0</v>
      </c>
      <c r="J15" s="100">
        <f t="shared" si="2"/>
        <v>0</v>
      </c>
      <c r="K15" s="101">
        <f t="shared" si="3"/>
        <v>0</v>
      </c>
      <c r="L15" s="102">
        <f t="shared" si="4"/>
        <v>0</v>
      </c>
      <c r="M15" s="136">
        <f t="shared" si="0"/>
        <v>0</v>
      </c>
    </row>
    <row r="16" spans="1:13">
      <c r="A16" s="146"/>
      <c r="B16" s="144"/>
      <c r="C16" s="97"/>
      <c r="D16" s="97"/>
      <c r="E16" s="148"/>
      <c r="F16" s="97"/>
      <c r="G16" s="135"/>
      <c r="H16" s="146"/>
      <c r="I16" s="142">
        <f t="shared" si="1"/>
        <v>0</v>
      </c>
      <c r="J16" s="100">
        <f t="shared" si="2"/>
        <v>0</v>
      </c>
      <c r="K16" s="101">
        <f t="shared" si="3"/>
        <v>0</v>
      </c>
      <c r="L16" s="102">
        <f t="shared" si="4"/>
        <v>0</v>
      </c>
      <c r="M16" s="136">
        <f t="shared" si="0"/>
        <v>0</v>
      </c>
    </row>
    <row r="17" spans="1:13">
      <c r="A17" s="146"/>
      <c r="B17" s="144"/>
      <c r="C17" s="97"/>
      <c r="D17" s="97"/>
      <c r="E17" s="148"/>
      <c r="F17" s="97"/>
      <c r="G17" s="135"/>
      <c r="H17" s="146"/>
      <c r="I17" s="142">
        <f t="shared" si="1"/>
        <v>0</v>
      </c>
      <c r="J17" s="100">
        <f t="shared" si="2"/>
        <v>0</v>
      </c>
      <c r="K17" s="101">
        <f t="shared" si="3"/>
        <v>0</v>
      </c>
      <c r="L17" s="102">
        <f t="shared" si="4"/>
        <v>0</v>
      </c>
      <c r="M17" s="136">
        <f t="shared" si="0"/>
        <v>0</v>
      </c>
    </row>
    <row r="18" spans="1:13">
      <c r="A18" s="146"/>
      <c r="B18" s="144"/>
      <c r="C18" s="97"/>
      <c r="D18" s="97"/>
      <c r="E18" s="148"/>
      <c r="F18" s="97"/>
      <c r="G18" s="135"/>
      <c r="H18" s="146"/>
      <c r="I18" s="142">
        <f t="shared" si="1"/>
        <v>0</v>
      </c>
      <c r="J18" s="100">
        <f t="shared" si="2"/>
        <v>0</v>
      </c>
      <c r="K18" s="101">
        <f t="shared" si="3"/>
        <v>0</v>
      </c>
      <c r="L18" s="102">
        <f t="shared" si="4"/>
        <v>0</v>
      </c>
      <c r="M18" s="136">
        <f t="shared" si="0"/>
        <v>0</v>
      </c>
    </row>
    <row r="19" spans="1:13">
      <c r="A19" s="146"/>
      <c r="B19" s="144"/>
      <c r="C19" s="97"/>
      <c r="D19" s="97"/>
      <c r="E19" s="148"/>
      <c r="F19" s="97"/>
      <c r="G19" s="135"/>
      <c r="H19" s="146"/>
      <c r="I19" s="142">
        <f t="shared" si="1"/>
        <v>0</v>
      </c>
      <c r="J19" s="100">
        <f t="shared" si="2"/>
        <v>0</v>
      </c>
      <c r="K19" s="101">
        <f t="shared" si="3"/>
        <v>0</v>
      </c>
      <c r="L19" s="102">
        <f t="shared" si="4"/>
        <v>0</v>
      </c>
      <c r="M19" s="136">
        <f t="shared" si="0"/>
        <v>0</v>
      </c>
    </row>
    <row r="20" spans="1:13">
      <c r="A20" s="146"/>
      <c r="B20" s="144"/>
      <c r="C20" s="97"/>
      <c r="D20" s="97"/>
      <c r="E20" s="148"/>
      <c r="F20" s="97"/>
      <c r="G20" s="135"/>
      <c r="H20" s="146"/>
      <c r="I20" s="142">
        <f t="shared" si="1"/>
        <v>0</v>
      </c>
      <c r="J20" s="100">
        <f t="shared" si="2"/>
        <v>0</v>
      </c>
      <c r="K20" s="101">
        <f t="shared" si="3"/>
        <v>0</v>
      </c>
      <c r="L20" s="102">
        <f t="shared" si="4"/>
        <v>0</v>
      </c>
      <c r="M20" s="136">
        <f t="shared" si="0"/>
        <v>0</v>
      </c>
    </row>
    <row r="21" spans="1:13">
      <c r="A21" s="146"/>
      <c r="B21" s="144"/>
      <c r="C21" s="97"/>
      <c r="D21" s="97"/>
      <c r="E21" s="148"/>
      <c r="F21" s="97"/>
      <c r="G21" s="135"/>
      <c r="H21" s="146"/>
      <c r="I21" s="142">
        <f t="shared" si="1"/>
        <v>0</v>
      </c>
      <c r="J21" s="100">
        <f t="shared" si="2"/>
        <v>0</v>
      </c>
      <c r="K21" s="101">
        <f t="shared" si="3"/>
        <v>0</v>
      </c>
      <c r="L21" s="102">
        <f t="shared" si="4"/>
        <v>0</v>
      </c>
      <c r="M21" s="136">
        <f t="shared" si="0"/>
        <v>0</v>
      </c>
    </row>
    <row r="22" spans="1:13">
      <c r="A22" s="146"/>
      <c r="B22" s="144"/>
      <c r="C22" s="97"/>
      <c r="D22" s="97"/>
      <c r="E22" s="148"/>
      <c r="F22" s="97"/>
      <c r="G22" s="135"/>
      <c r="H22" s="146"/>
      <c r="I22" s="142">
        <f t="shared" si="1"/>
        <v>0</v>
      </c>
      <c r="J22" s="100">
        <f t="shared" si="2"/>
        <v>0</v>
      </c>
      <c r="K22" s="101">
        <f t="shared" si="3"/>
        <v>0</v>
      </c>
      <c r="L22" s="102">
        <f t="shared" si="4"/>
        <v>0</v>
      </c>
      <c r="M22" s="136">
        <f t="shared" si="0"/>
        <v>0</v>
      </c>
    </row>
    <row r="23" spans="1:13">
      <c r="A23" s="146"/>
      <c r="B23" s="144"/>
      <c r="C23" s="97"/>
      <c r="D23" s="97"/>
      <c r="E23" s="148"/>
      <c r="F23" s="97"/>
      <c r="G23" s="135"/>
      <c r="H23" s="146"/>
      <c r="I23" s="142">
        <f t="shared" si="1"/>
        <v>0</v>
      </c>
      <c r="J23" s="100">
        <f t="shared" si="2"/>
        <v>0</v>
      </c>
      <c r="K23" s="101">
        <f t="shared" si="3"/>
        <v>0</v>
      </c>
      <c r="L23" s="102">
        <f t="shared" si="4"/>
        <v>0</v>
      </c>
      <c r="M23" s="136">
        <f t="shared" si="0"/>
        <v>0</v>
      </c>
    </row>
    <row r="24" spans="1:13" ht="15.75" thickBot="1">
      <c r="A24" s="147"/>
      <c r="B24" s="151"/>
      <c r="C24" s="150"/>
      <c r="D24" s="150"/>
      <c r="E24" s="149"/>
      <c r="F24" s="150"/>
      <c r="G24" s="140"/>
      <c r="H24" s="147"/>
      <c r="I24" s="143">
        <f t="shared" si="1"/>
        <v>0</v>
      </c>
      <c r="J24" s="137">
        <f t="shared" si="2"/>
        <v>0</v>
      </c>
      <c r="K24" s="138">
        <f t="shared" si="3"/>
        <v>0</v>
      </c>
      <c r="L24" s="139">
        <f t="shared" si="4"/>
        <v>0</v>
      </c>
      <c r="M24" s="140">
        <f t="shared" si="0"/>
        <v>0</v>
      </c>
    </row>
  </sheetData>
  <mergeCells count="2">
    <mergeCell ref="B1:D1"/>
    <mergeCell ref="E1:G1"/>
  </mergeCells>
  <conditionalFormatting sqref="B3">
    <cfRule type="expression" dxfId="23" priority="23" stopIfTrue="1">
      <formula>NOT(ISBLANK(D3))</formula>
    </cfRule>
    <cfRule type="expression" dxfId="22" priority="24" stopIfTrue="1">
      <formula>NOT(ISBLANK(C3))</formula>
    </cfRule>
  </conditionalFormatting>
  <conditionalFormatting sqref="B4:B24">
    <cfRule type="expression" dxfId="21" priority="21" stopIfTrue="1">
      <formula>NOT(ISBLANK(D4))</formula>
    </cfRule>
    <cfRule type="expression" dxfId="20" priority="22" stopIfTrue="1">
      <formula>NOT(ISBLANK(C4))</formula>
    </cfRule>
  </conditionalFormatting>
  <conditionalFormatting sqref="C3">
    <cfRule type="expression" dxfId="19" priority="19" stopIfTrue="1">
      <formula>NOT(ISBLANK(D3))</formula>
    </cfRule>
    <cfRule type="expression" dxfId="18" priority="20" stopIfTrue="1">
      <formula>NOT(ISBLANK(B3))</formula>
    </cfRule>
  </conditionalFormatting>
  <conditionalFormatting sqref="D3">
    <cfRule type="expression" dxfId="17" priority="17" stopIfTrue="1">
      <formula>NOT(ISBLANK(C3))</formula>
    </cfRule>
    <cfRule type="expression" dxfId="16" priority="18" stopIfTrue="1">
      <formula>NOT(ISBLANK(B3))</formula>
    </cfRule>
  </conditionalFormatting>
  <conditionalFormatting sqref="C4:C24">
    <cfRule type="expression" dxfId="15" priority="15" stopIfTrue="1">
      <formula>NOT(ISBLANK(D4))</formula>
    </cfRule>
    <cfRule type="expression" dxfId="14" priority="16" stopIfTrue="1">
      <formula>NOT(ISBLANK(B4))</formula>
    </cfRule>
  </conditionalFormatting>
  <conditionalFormatting sqref="D4:D24">
    <cfRule type="expression" dxfId="13" priority="13" stopIfTrue="1">
      <formula>NOT(ISBLANK(C4))</formula>
    </cfRule>
    <cfRule type="expression" dxfId="12" priority="14" stopIfTrue="1">
      <formula>NOT(ISBLANK(B4))</formula>
    </cfRule>
  </conditionalFormatting>
  <conditionalFormatting sqref="E3">
    <cfRule type="expression" dxfId="11" priority="11" stopIfTrue="1">
      <formula>NOT(ISBLANK(G3))</formula>
    </cfRule>
    <cfRule type="expression" dxfId="10" priority="12" stopIfTrue="1">
      <formula>NOT(ISBLANK(F3))</formula>
    </cfRule>
  </conditionalFormatting>
  <conditionalFormatting sqref="F3">
    <cfRule type="expression" dxfId="9" priority="9" stopIfTrue="1">
      <formula>NOT(ISBLANK(G3))</formula>
    </cfRule>
    <cfRule type="expression" dxfId="8" priority="10" stopIfTrue="1">
      <formula>NOT(ISBLANK(E3))</formula>
    </cfRule>
  </conditionalFormatting>
  <conditionalFormatting sqref="G3">
    <cfRule type="expression" dxfId="7" priority="7" stopIfTrue="1">
      <formula>NOT(ISBLANK(F3))</formula>
    </cfRule>
    <cfRule type="expression" dxfId="6" priority="8" stopIfTrue="1">
      <formula>NOT(ISBLANK(E3))</formula>
    </cfRule>
  </conditionalFormatting>
  <conditionalFormatting sqref="E4:E24">
    <cfRule type="expression" dxfId="5" priority="5" stopIfTrue="1">
      <formula>NOT(ISBLANK(G4))</formula>
    </cfRule>
    <cfRule type="expression" dxfId="4" priority="6" stopIfTrue="1">
      <formula>NOT(ISBLANK(F4))</formula>
    </cfRule>
  </conditionalFormatting>
  <conditionalFormatting sqref="F4:F24">
    <cfRule type="expression" dxfId="3" priority="3" stopIfTrue="1">
      <formula>NOT(ISBLANK(G4))</formula>
    </cfRule>
    <cfRule type="expression" dxfId="2" priority="4" stopIfTrue="1">
      <formula>NOT(ISBLANK(E4))</formula>
    </cfRule>
  </conditionalFormatting>
  <conditionalFormatting sqref="G4:G24">
    <cfRule type="expression" dxfId="1" priority="1" stopIfTrue="1">
      <formula>NOT(ISBLANK(F4))</formula>
    </cfRule>
    <cfRule type="expression" dxfId="0" priority="2" stopIfTrue="1">
      <formula>NOT(ISBLANK(E4))</formula>
    </cfRule>
  </conditionalFormatting>
  <printOptions horizontalCentered="1"/>
  <pageMargins left="0.7" right="0.7" top="0.75" bottom="0.75" header="0.3" footer="0.3"/>
  <pageSetup scale="85" orientation="landscape" horizont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B5"/>
  <sheetViews>
    <sheetView workbookViewId="0">
      <selection activeCell="M44" sqref="M44"/>
    </sheetView>
  </sheetViews>
  <sheetFormatPr defaultRowHeight="12.75"/>
  <sheetData>
    <row r="1" spans="1:2">
      <c r="A1" s="370">
        <v>42940</v>
      </c>
      <c r="B1" t="s">
        <v>279</v>
      </c>
    </row>
    <row r="2" spans="1:2">
      <c r="B2" t="s">
        <v>280</v>
      </c>
    </row>
    <row r="3" spans="1:2">
      <c r="B3" t="s">
        <v>281</v>
      </c>
    </row>
    <row r="4" spans="1:2">
      <c r="B4" t="s">
        <v>282</v>
      </c>
    </row>
    <row r="5" spans="1:2">
      <c r="B5" t="s">
        <v>283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F79682C6412C646B76BED3675182AEC" ma:contentTypeVersion="2" ma:contentTypeDescription="Create a new document." ma:contentTypeScope="" ma:versionID="91357564d7e3a1eab5a3aa756bebd1f2">
  <xsd:schema xmlns:xsd="http://www.w3.org/2001/XMLSchema" xmlns:xs="http://www.w3.org/2001/XMLSchema" xmlns:p="http://schemas.microsoft.com/office/2006/metadata/properties" xmlns:ns2="faf6b2e6-4bec-4d15-bfce-e81ac3e143ac" targetNamespace="http://schemas.microsoft.com/office/2006/metadata/properties" ma:root="true" ma:fieldsID="3311c07c13c055c7e8dce99361b66cab" ns2:_="">
    <xsd:import namespace="faf6b2e6-4bec-4d15-bfce-e81ac3e143ac"/>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f6b2e6-4bec-4d15-bfce-e81ac3e143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F439A63-3D85-403E-95E0-622B954D89EF}"/>
</file>

<file path=customXml/itemProps2.xml><?xml version="1.0" encoding="utf-8"?>
<ds:datastoreItem xmlns:ds="http://schemas.openxmlformats.org/officeDocument/2006/customXml" ds:itemID="{F20CF3C5-1B4D-4C6D-9273-E55D7A7CB9CD}"/>
</file>

<file path=customXml/itemProps3.xml><?xml version="1.0" encoding="utf-8"?>
<ds:datastoreItem xmlns:ds="http://schemas.openxmlformats.org/officeDocument/2006/customXml" ds:itemID="{80105BFF-D368-4236-AB11-F47B7F71C4C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School of Nursing</dc:creator>
  <cp:keywords/>
  <dc:description/>
  <cp:lastModifiedBy/>
  <cp:revision/>
  <dcterms:created xsi:type="dcterms:W3CDTF">1999-08-19T19:30:58Z</dcterms:created>
  <dcterms:modified xsi:type="dcterms:W3CDTF">2021-10-20T19:10:12Z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0x0101007F79682C6412C646B76BED3675182AEC</vt:lpwstr>
  </property>
  <property fmtid="{D5CDD505-2E9C-101B-9397-08002B2CF9AE}" pid="3" name="xd_Signature">
    <vt:bool>false</vt:bool>
  </property>
  <property fmtid="{D5CDD505-2E9C-101B-9397-08002B2CF9AE}" pid="4" name="xd_ProgID">
    <vt:lpwstr/>
  </property>
  <property fmtid="{D5CDD505-2E9C-101B-9397-08002B2CF9AE}" pid="5" name="TemplateUrl">
    <vt:lpwstr/>
  </property>
  <property fmtid="{D5CDD505-2E9C-101B-9397-08002B2CF9AE}" pid="6" name="ComplianceAssetId">
    <vt:lpwstr/>
  </property>
</Properties>
</file>